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cueil" sheetId="1" state="visible" r:id="rId3"/>
    <sheet name="1-Les KPI de décembre" sheetId="2" state="visible" r:id="rId4"/>
    <sheet name="2-Tableau de bord" sheetId="3" state="visible" r:id="rId5"/>
    <sheet name="3-Mon tableau de bord" sheetId="4" state="visible" r:id="rId6"/>
  </sheets>
  <definedNames>
    <definedName function="false" hidden="false" localSheetId="2" name="_xlnm.Print_Area" vbProcedure="false">'2-Tableau de bord'!$A$1:$K$31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<sst xmlns="http://schemas.openxmlformats.org/spreadsheetml/2006/main" count="236" uniqueCount="167">
  <si>
    <t xml:space="preserve">CORRIGÉ · CP4 · Jour 1 · Le tableau de bord et les KPI</t>
  </si>
  <si>
    <t xml:space="preserve">REBOND &amp; CO, parc de loisirs indoor · AMUM 7 · JMSA · mardi 19 janvier 2027</t>
  </si>
  <si>
    <t xml:space="preserve">Comment utiliser ce classeur</t>
  </si>
  <si>
    <t xml:space="preserve">•  Le corrigé : chaque case jaune contient la formule attendue ; les formules en toutes lettres sont rappelées sous chaque tableau, en bleu.</t>
  </si>
  <si>
    <t xml:space="preserve">•  La situation : Nadia, la responsable du parc, prépare la réunion mensuelle. Elle demande à Léa, assistante manager, le tableau de bord de décembre 2026.</t>
  </si>
  <si>
    <t xml:space="preserve">•  Les données viennent de la caisse (CA hors taxes par activité, tickets du snack), du compteur d'entrées, du logiciel de réservation (fêtes) et du planning (heures).</t>
  </si>
  <si>
    <t xml:space="preserve">N°</t>
  </si>
  <si>
    <t xml:space="preserve">L'onglet</t>
  </si>
  <si>
    <t xml:space="preserve">Ce que vous faites</t>
  </si>
  <si>
    <t xml:space="preserve">Temps</t>
  </si>
  <si>
    <t xml:space="preserve">1</t>
  </si>
  <si>
    <t xml:space="preserve">1-Les KPI de décembre</t>
  </si>
  <si>
    <t xml:space="preserve">collecter, totaliser, vérifier, calculer les indicateurs</t>
  </si>
  <si>
    <t xml:space="preserve">30 min</t>
  </si>
  <si>
    <t xml:space="preserve">2</t>
  </si>
  <si>
    <t xml:space="preserve">2-Tableau de bord</t>
  </si>
  <si>
    <t xml:space="preserve">renseigner le tableau de bord : écarts, taux, évolution, voyants</t>
  </si>
  <si>
    <t xml:space="preserve">40 min</t>
  </si>
  <si>
    <t xml:space="preserve">3</t>
  </si>
  <si>
    <t xml:space="preserve">3-Mon tableau de bord</t>
  </si>
  <si>
    <t xml:space="preserve">choisir 5 indicateurs pour votre structure, et les justifier</t>
  </si>
  <si>
    <t xml:space="preserve">15 min</t>
  </si>
  <si>
    <t xml:space="preserve">Les règles des voyants de REBOND &amp; CO (fixées par la direction)</t>
  </si>
  <si>
    <t xml:space="preserve">Vert</t>
  </si>
  <si>
    <t xml:space="preserve">objectif atteint ou dépassé : taux de réalisation ≥ 100 %</t>
  </si>
  <si>
    <t xml:space="preserve">Orange</t>
  </si>
  <si>
    <t xml:space="preserve">à surveiller : de 95 % à 99,9 %</t>
  </si>
  <si>
    <t xml:space="preserve">Rouge</t>
  </si>
  <si>
    <t xml:space="preserve">il faut réagir : moins de 95 %</t>
  </si>
  <si>
    <t xml:space="preserve">Indicateur « à la baisse » (↓ : heures, réclamations) : vert si réalisé ≤ objectif, orange jusqu'à 105 %, rouge au-delà.</t>
  </si>
  <si>
    <t xml:space="preserve">Exercice 1 · Les indicateurs de décembre 2026</t>
  </si>
  <si>
    <t xml:space="preserve">Temps conseillé : 30 min · Les données du mois, jour par jour, telles qu'elles sortent des logiciels · tous les montants sont hors taxes</t>
  </si>
  <si>
    <t xml:space="preserve">★  L'ESSENTIEL</t>
  </si>
  <si>
    <t xml:space="preserve">1. Ligne 46, les totaux du mois : en D46, =SOMME(D15:D45), recopiez vers la droite jusqu'en M46. 2. Colonne J, le CA HT du jour : en J15, =SOMME(E15:I15), recopiez jusqu'en J45.</t>
  </si>
  <si>
    <t xml:space="preserve">3. Vérifiez : en Q16, comparez votre CA du mois au total du Z de caisse (Q15) : =J46-Q15. Le résultat doit être 0.</t>
  </si>
  <si>
    <t xml:space="preserve">★★  POUR ALLER PLUS LOIN</t>
  </si>
  <si>
    <t xml:space="preserve">4. Les indicateurs (Q19 à Q25), en divisant toujours des TOTAUX du mois : dépense moyenne par visiteur = CA HT ÷ entrées ; captage du snack = tickets snack ÷ entrées ; panier moyen du snack = CA snack ÷ tickets snack ; panier moyen d'une fête = CA anniversaires ÷ fêtes ; productivité horaire = CA HT ÷ heures travaillées.</t>
  </si>
  <si>
    <t xml:space="preserve">★★★  LE DÉFI</t>
  </si>
  <si>
    <t xml:space="preserve">5. Colonne N, le captage de chaque jour : =SIERREUR(K15/D15;""), format %, et une mise en forme conditionnelle « inférieur à 33 % » en rouge. 6. Quels jours le captage passe-t-il sous 33 % ? Pourquoi, selon vous ? (Q28)</t>
  </si>
  <si>
    <t xml:space="preserve">Date</t>
  </si>
  <si>
    <t xml:space="preserve">Jour</t>
  </si>
  <si>
    <t xml:space="preserve">Entrées</t>
  </si>
  <si>
    <t xml:space="preserve">CA entrées</t>
  </si>
  <si>
    <t xml:space="preserve">CA anniver-saires</t>
  </si>
  <si>
    <t xml:space="preserve">CA snack</t>
  </si>
  <si>
    <t xml:space="preserve">CA boutique</t>
  </si>
  <si>
    <t xml:space="preserve">CA cartes 10 entrées</t>
  </si>
  <si>
    <t xml:space="preserve">CA HT du jour</t>
  </si>
  <si>
    <t xml:space="preserve">Tickets snack</t>
  </si>
  <si>
    <t xml:space="preserve">Fêtes</t>
  </si>
  <si>
    <t xml:space="preserve">Heures travail-lées</t>
  </si>
  <si>
    <t xml:space="preserve">★★★ Captage du jour</t>
  </si>
  <si>
    <t xml:space="preserve">Les indicateurs du mois</t>
  </si>
  <si>
    <t xml:space="preserve">Valeur</t>
  </si>
  <si>
    <t xml:space="preserve">mardi</t>
  </si>
  <si>
    <t xml:space="preserve">Total du Z de caisse (CA HT du mois)</t>
  </si>
  <si>
    <t xml:space="preserve">mercredi</t>
  </si>
  <si>
    <t xml:space="preserve">3 · ★ Contrôle : votre total − le Z</t>
  </si>
  <si>
    <t xml:space="preserve">jeudi</t>
  </si>
  <si>
    <t xml:space="preserve">vendredi</t>
  </si>
  <si>
    <t xml:space="preserve">Les indicateurs</t>
  </si>
  <si>
    <t xml:space="preserve">samedi</t>
  </si>
  <si>
    <t xml:space="preserve">4 · CA HT du mois</t>
  </si>
  <si>
    <t xml:space="preserve">dimanche</t>
  </si>
  <si>
    <t xml:space="preserve">4 · Entrées (visiteurs)</t>
  </si>
  <si>
    <t xml:space="preserve">lundi</t>
  </si>
  <si>
    <t xml:space="preserve">4 · Dépense moyenne par visiteur</t>
  </si>
  <si>
    <t xml:space="preserve">4 · Taux de captage du snack</t>
  </si>
  <si>
    <t xml:space="preserve">4 · Panier moyen du snack</t>
  </si>
  <si>
    <t xml:space="preserve">4 · Panier moyen d'une fête</t>
  </si>
  <si>
    <t xml:space="preserve">4 · Productivité horaire</t>
  </si>
  <si>
    <t xml:space="preserve">Autres sources : cartes de fidélité ouvertes</t>
  </si>
  <si>
    <t xml:space="preserve">Autres sources : réclamations du mois</t>
  </si>
  <si>
    <t xml:space="preserve">6 · ★★★ Les jours sous 33 %, et pourquoi ?</t>
  </si>
  <si>
    <t xml:space="preserve">Les samedis, les dimanches, le 24 et le 31 : les jours d'affluence, et les veilles de fête.</t>
  </si>
  <si>
    <t xml:space="preserve">vendredi · fermé (Noël)</t>
  </si>
  <si>
    <t xml:space="preserve">Total</t>
  </si>
  <si>
    <t xml:space="preserve">décembre</t>
  </si>
  <si>
    <t xml:space="preserve">J15 : =SOMME(E15:I15) · D46 : =SOMME(D15:D45) · Q16 : =J46-Q15 (doit donner 0)</t>
  </si>
  <si>
    <t xml:space="preserve">Q21 : =J46/D46 · Q22 : =K46/D46 · Q23 : =G46/K46 · Q24 : =F46/L46 · Q25 : =J46/M46</t>
  </si>
  <si>
    <t xml:space="preserve">N15 : =SIERREUR(K15/D15;"") · MFC : Règles de mise en surbrillance &gt; Inférieur à… 33 %</t>
  </si>
  <si>
    <t xml:space="preserve">Piège : la moyenne des 31 captages du jour n'est pas le captage du mois. On divise les totaux.</t>
  </si>
  <si>
    <t xml:space="preserve">Exercice 2 · Le tableau de bord de décembre 2026</t>
  </si>
  <si>
    <t xml:space="preserve">Temps conseillé : 40 min · Pour Nadia, réunion mensuelle du lundi 4 janvier 2027 · tous les montants sont hors taxes</t>
  </si>
  <si>
    <t xml:space="preserve">1. Réalisé (F15:F29) : liez chaque case à l'onglet 1. Tapez =, cliquez sur l'onglet « 1-Les KPI de décembre », puis sur la bonne cellule, Entrée.</t>
  </si>
  <si>
    <t xml:space="preserve">2. Écart (G) : =F15-E15, recopié. 3. Taux de réalisation (H) : =F15/E15, format %. 4. Évolution sur décembre 2025 (J) : =F15/I15-1, format % (ou =(F15-I15)/I15).</t>
  </si>
  <si>
    <t xml:space="preserve">5. Voyant (K) : =SI(H15&gt;=1;"Vert";SI(H15&gt;=0,95;"Orange";"Rouge")), recopié ; puis une mise en forme conditionnelle par couleur (Texte qui contient…).</t>
  </si>
  <si>
    <t xml:space="preserve">6. Captage : l'écart entre deux % se compte en POINTS. G23 et J23 : =(F23-E23)*100 et =(F23-I23)*100, format 0,0 "pts". 7. En N15 : le nombre de voyants rouges.</t>
  </si>
  <si>
    <t xml:space="preserve">8. Deux indicateurs vont « à la baisse » (↓ en D) : leur voyant est faux ! Une seule formule pour toutes les lignes, qui tient compte de D. 9. Une page en paysage, export PDF.</t>
  </si>
  <si>
    <t xml:space="preserve">Famille</t>
  </si>
  <si>
    <t xml:space="preserve">Indicateur</t>
  </si>
  <si>
    <t xml:space="preserve">Sens</t>
  </si>
  <si>
    <t xml:space="preserve">Objectif</t>
  </si>
  <si>
    <t xml:space="preserve">Réalisé</t>
  </si>
  <si>
    <t xml:space="preserve">Écart (réalisé − objectif)</t>
  </si>
  <si>
    <t xml:space="preserve">Taux de réalisation</t>
  </si>
  <si>
    <t xml:space="preserve">Déc. 2025 (N-1)</t>
  </si>
  <si>
    <t xml:space="preserve">Évolution sur N-1</t>
  </si>
  <si>
    <t xml:space="preserve">Voyant</t>
  </si>
  <si>
    <t xml:space="preserve">Activité</t>
  </si>
  <si>
    <t xml:space="preserve">CA HT total</t>
  </si>
  <si>
    <t xml:space="preserve">↑</t>
  </si>
  <si>
    <t xml:space="preserve">7 · ★★ Voyants rouges</t>
  </si>
  <si>
    <t xml:space="preserve">CA HT entrées</t>
  </si>
  <si>
    <t xml:space="preserve">★★ Voyants orange</t>
  </si>
  <si>
    <t xml:space="preserve">CA HT anniversaires</t>
  </si>
  <si>
    <t xml:space="preserve">★★ Voyants verts</t>
  </si>
  <si>
    <t xml:space="preserve">CA HT snack</t>
  </si>
  <si>
    <t xml:space="preserve">CA HT boutique</t>
  </si>
  <si>
    <t xml:space="preserve">CA HT cartes 10 entrées</t>
  </si>
  <si>
    <t xml:space="preserve">Clients</t>
  </si>
  <si>
    <t xml:space="preserve">Entrées (visiteurs)</t>
  </si>
  <si>
    <t xml:space="preserve">Dépense moyenne par visiteur</t>
  </si>
  <si>
    <t xml:space="preserve">Taux de captage du snack</t>
  </si>
  <si>
    <t xml:space="preserve">Panier moyen du snack</t>
  </si>
  <si>
    <t xml:space="preserve">Fêtes d'anniversaire</t>
  </si>
  <si>
    <t xml:space="preserve">Personnel</t>
  </si>
  <si>
    <t xml:space="preserve">Heures travaillées</t>
  </si>
  <si>
    <t xml:space="preserve">↓</t>
  </si>
  <si>
    <t xml:space="preserve">Productivité horaire</t>
  </si>
  <si>
    <t xml:space="preserve">Fidélité, qualité</t>
  </si>
  <si>
    <t xml:space="preserve">Cartes de fidélité ouvertes</t>
  </si>
  <si>
    <t xml:space="preserve">Réclamations</t>
  </si>
  <si>
    <t xml:space="preserve">N-1 des ratios : calculés sur les totaux de décembre 2025 (112 515 € HT, 7 950 entrées, 2 780 tickets snack, 2 010 heures).</t>
  </si>
  <si>
    <t xml:space="preserve">F15 : ='1-Les KPI de décembre'!J46 · G15 : =F15-E15 · H15 : =F15/E15 · J15 : =F15/I15-1</t>
  </si>
  <si>
    <t xml:space="preserve">G23 et J23 (captage, en points) : =(F23-E23)*100 · =(F23-I23)*100, format personnalisé +0,0 "pts"</t>
  </si>
  <si>
    <t xml:space="preserve">★★ K15 : =SI(H15&gt;=1;"Vert";SI(H15&gt;=0,95;"Orange";"Rouge")) · N15 : =NB.SI(K15:K29;"Rouge")</t>
  </si>
  <si>
    <t xml:space="preserve">★★★ K15 : =SI(D15="↑";SI(H15&gt;=1;"Vert";SI(H15&gt;=0,95;"Orange";"Rouge"));SI(H15&lt;=1;"Vert";SI(H15&lt;=1,05;"Orange";"Rouge")))</t>
  </si>
  <si>
    <t xml:space="preserve">Sans le ★★★, les heures (104 %) et les réclamations (125 %) passent en vert : c'est faux, ce sont des dépassements.</t>
  </si>
  <si>
    <t xml:space="preserve">Exercice 3 · Mon tableau de bord, en 5 indicateurs</t>
  </si>
  <si>
    <t xml:space="preserve">Temps conseillé : 15 min · Pour votre structure, celle de votre alternance · restitution à l'oral</t>
  </si>
  <si>
    <t xml:space="preserve">1. Choisissez la question à laquelle votre tableau répond (ligne 13) et sa fréquence : chaque jour, chaque semaine, chaque mois ?</t>
  </si>
  <si>
    <t xml:space="preserve">2. Choisissez 5 indicateurs, pas plus. Pour chacun : ce qu'il mesure, comment il se calcule, où vous trouvez les chiffres.</t>
  </si>
  <si>
    <t xml:space="preserve">3. Pour chacun, le sens (↑ plus c'est haut, mieux c'est ; ↓ l'inverse) et un objectif chiffré réaliste.</t>
  </si>
  <si>
    <t xml:space="preserve">4. Les 4 tests d'un bon indicateur : simple, précis, adapté à votre structure, constant d'une période à l'autre. Lequel de vos 5 est le plus fragile ? Pourquoi ? (ligne 21)</t>
  </si>
  <si>
    <t xml:space="preserve">La question</t>
  </si>
  <si>
    <t xml:space="preserve">Exemple : le tableau de bord quotidien de Léa — « la journée d'hier s'est-elle passée comme prévu ? »</t>
  </si>
  <si>
    <t xml:space="preserve">Ce qu'il mesure</t>
  </si>
  <si>
    <t xml:space="preserve">Le calcul</t>
  </si>
  <si>
    <t xml:space="preserve">Où je trouve les chiffres</t>
  </si>
  <si>
    <t xml:space="preserve">Fréquence</t>
  </si>
  <si>
    <t xml:space="preserve">Entrées du jour</t>
  </si>
  <si>
    <t xml:space="preserve">la fréquentation</t>
  </si>
  <si>
    <t xml:space="preserve">compteur des entrées</t>
  </si>
  <si>
    <t xml:space="preserve">compteur, caisse</t>
  </si>
  <si>
    <t xml:space="preserve">chaque jour</t>
  </si>
  <si>
    <t xml:space="preserve">300 le mercredi</t>
  </si>
  <si>
    <t xml:space="preserve">les ventes</t>
  </si>
  <si>
    <t xml:space="preserve">somme des activités, hors taxes</t>
  </si>
  <si>
    <t xml:space="preserve">Z de caisse</t>
  </si>
  <si>
    <t xml:space="preserve">objectif du jour</t>
  </si>
  <si>
    <t xml:space="preserve">la part des visiteurs qui passent au snack</t>
  </si>
  <si>
    <t xml:space="preserve">tickets snack ÷ entrées</t>
  </si>
  <si>
    <t xml:space="preserve">caisse snack, compteur</t>
  </si>
  <si>
    <t xml:space="preserve">38 %</t>
  </si>
  <si>
    <t xml:space="preserve">ce que dépense un client du snack</t>
  </si>
  <si>
    <t xml:space="preserve">CA snack ÷ tickets snack</t>
  </si>
  <si>
    <t xml:space="preserve">caisse snack</t>
  </si>
  <si>
    <t xml:space="preserve">7,00 €</t>
  </si>
  <si>
    <t xml:space="preserve">l'efficacité de l'équipe</t>
  </si>
  <si>
    <t xml:space="preserve">CA HT ÷ heures travaillées</t>
  </si>
  <si>
    <t xml:space="preserve">Z de caisse, planning</t>
  </si>
  <si>
    <t xml:space="preserve">chaque semaine</t>
  </si>
  <si>
    <t xml:space="preserve">60 €/h</t>
  </si>
  <si>
    <t xml:space="preserve">Le plus fragile</t>
  </si>
  <si>
    <t xml:space="preserve">Exemple : la productivité, si les heures du planning ne sont pas mises à jour après une absence (le chiffre n'est plus constant).</t>
  </si>
  <si>
    <t xml:space="preserve">Ce corrigé est un exemple : chaque structure a ses propres indicateurs. Ce qui compte, c'est la justification.</t>
  </si>
</sst>
</file>

<file path=xl/styles.xml><?xml version="1.0" encoding="utf-8"?>
<styleSheet xmlns="http://schemas.openxmlformats.org/spreadsheetml/2006/main">
  <numFmts count="16">
    <numFmt numFmtId="164" formatCode="General"/>
    <numFmt numFmtId="165" formatCode="dd/mm/yyyy"/>
    <numFmt numFmtId="166" formatCode="#,##0"/>
    <numFmt numFmtId="167" formatCode="#,##0.00&quot; €&quot;"/>
    <numFmt numFmtId="168" formatCode="0"/>
    <numFmt numFmtId="169" formatCode="0.0%"/>
    <numFmt numFmtId="170" formatCode="#,##0.00&quot; €/h&quot;"/>
    <numFmt numFmtId="171" formatCode="#,##0&quot; €&quot;"/>
    <numFmt numFmtId="172" formatCode="\+#,##0&quot; €&quot;;\-#,##0&quot; €&quot;;0&quot; €&quot;"/>
    <numFmt numFmtId="173" formatCode="\+0.0%;\-0.0%;0.0%"/>
    <numFmt numFmtId="174" formatCode="\+#,##0;\-#,##0;0"/>
    <numFmt numFmtId="175" formatCode="\+#,##0.00&quot; €&quot;;\-#,##0.00&quot; €&quot;;0.00&quot; €&quot;"/>
    <numFmt numFmtId="176" formatCode="\+0.0&quot; pts&quot;;\-0.0&quot; pts&quot;;0.0&quot; pts&quot;"/>
    <numFmt numFmtId="177" formatCode="#,##0&quot; h&quot;"/>
    <numFmt numFmtId="178" formatCode="\+#,##0&quot; h&quot;;\-#,##0&quot; h&quot;;0&quot; h&quot;"/>
    <numFmt numFmtId="179" formatCode="\+0.00&quot; €/h&quot;;\-0.00&quot; €/h&quot;;0.00&quot; €/h&quot;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10"/>
      <color rgb="FF64748B"/>
      <name val="Arial"/>
      <family val="0"/>
      <charset val="1"/>
    </font>
    <font>
      <b val="true"/>
      <sz val="11"/>
      <color rgb="FF1A3A5C"/>
      <name val="Arial"/>
      <family val="0"/>
      <charset val="1"/>
    </font>
    <font>
      <sz val="10"/>
      <color rgb="FF3341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6100"/>
      <name val="Arial"/>
      <family val="0"/>
      <charset val="1"/>
    </font>
    <font>
      <b val="true"/>
      <sz val="10"/>
      <color rgb="FF8A5A00"/>
      <name val="Arial"/>
      <family val="0"/>
      <charset val="1"/>
    </font>
    <font>
      <b val="true"/>
      <sz val="10"/>
      <color rgb="FFB91C1C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0"/>
      <color rgb="FF37B795"/>
      <name val="Arial"/>
      <family val="0"/>
      <charset val="1"/>
    </font>
    <font>
      <b val="true"/>
      <sz val="10"/>
      <color rgb="FF1E6FB5"/>
      <name val="Arial"/>
      <family val="0"/>
      <charset val="1"/>
    </font>
    <font>
      <b val="true"/>
      <sz val="10"/>
      <color rgb="FFF97316"/>
      <name val="Arial"/>
      <family val="0"/>
      <charset val="1"/>
    </font>
    <font>
      <b val="true"/>
      <sz val="10"/>
      <color rgb="FF334155"/>
      <name val="Arial"/>
      <family val="0"/>
      <charset val="1"/>
    </font>
    <font>
      <b val="true"/>
      <sz val="10"/>
      <color rgb="FF1A3A5C"/>
      <name val="Arial"/>
      <family val="0"/>
      <charset val="1"/>
    </font>
    <font>
      <sz val="10"/>
      <color rgb="FF64748B"/>
      <name val="Arial"/>
      <family val="0"/>
      <charset val="1"/>
    </font>
    <font>
      <sz val="10"/>
      <color rgb="FF1E6FB5"/>
      <name val="Consolas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A3A5C"/>
        <bgColor rgb="FF334155"/>
      </patternFill>
    </fill>
    <fill>
      <patternFill patternType="solid">
        <fgColor rgb="FFC6EFCE"/>
        <bgColor rgb="FFCBD5E1"/>
      </patternFill>
    </fill>
    <fill>
      <patternFill patternType="solid">
        <fgColor rgb="FFFFE8B3"/>
        <bgColor rgb="FFFFF2B3"/>
      </patternFill>
    </fill>
    <fill>
      <patternFill patternType="solid">
        <fgColor rgb="FFFDE2E2"/>
        <bgColor rgb="FFF3E8FF"/>
      </patternFill>
    </fill>
    <fill>
      <patternFill patternType="solid">
        <fgColor rgb="FFF4F8FC"/>
        <bgColor rgb="FFEAF7F3"/>
      </patternFill>
    </fill>
    <fill>
      <patternFill patternType="solid">
        <fgColor rgb="FFFFF2B3"/>
        <bgColor rgb="FFFFE8B3"/>
      </patternFill>
    </fill>
    <fill>
      <patternFill patternType="solid">
        <fgColor rgb="FFEAF2FB"/>
        <bgColor rgb="FFEAF7F3"/>
      </patternFill>
    </fill>
    <fill>
      <patternFill patternType="solid">
        <fgColor rgb="FFEAF7F3"/>
        <bgColor rgb="FFEAF2FB"/>
      </patternFill>
    </fill>
    <fill>
      <patternFill patternType="solid">
        <fgColor rgb="FFFFF7ED"/>
        <bgColor rgb="FFF4F8FC"/>
      </patternFill>
    </fill>
    <fill>
      <patternFill patternType="solid">
        <fgColor rgb="FFF3E8FF"/>
        <bgColor rgb="FFEAF2FB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 style="thin">
        <color rgb="FFCBD5E1"/>
      </left>
      <right/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2" shrinkToFit="false"/>
      <protection locked="true" hidden="false"/>
    </xf>
    <xf numFmtId="164" fontId="14" fillId="6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5" fillId="6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1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9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11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b val="1"/>
        <color rgb="FFB91C1C"/>
      </font>
      <fill>
        <patternFill>
          <bgColor rgb="FFFDE2E2"/>
        </patternFill>
      </fill>
    </dxf>
    <dxf>
      <font>
        <b val="1"/>
        <color rgb="FF006100"/>
      </font>
      <fill>
        <patternFill>
          <bgColor rgb="FFC6EFCE"/>
        </patternFill>
      </fill>
    </dxf>
    <dxf>
      <font>
        <b val="1"/>
        <color rgb="FF8A5A00"/>
      </font>
      <fill>
        <patternFill>
          <bgColor rgb="FFFFE8B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A5A00"/>
      <rgbColor rgb="FF800080"/>
      <rgbColor rgb="FF008080"/>
      <rgbColor rgb="FFFDE2E2"/>
      <rgbColor rgb="FF808080"/>
      <rgbColor rgb="FF9999FF"/>
      <rgbColor rgb="FF993366"/>
      <rgbColor rgb="FFFFF7ED"/>
      <rgbColor rgb="FFEAF7F3"/>
      <rgbColor rgb="FF660066"/>
      <rgbColor rgb="FFFF8080"/>
      <rgbColor rgb="FF1E6FB5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2FB"/>
      <rgbColor rgb="FFC6EFCE"/>
      <rgbColor rgb="FFFFF2B3"/>
      <rgbColor rgb="FFF3E8FF"/>
      <rgbColor rgb="FFF4F8FC"/>
      <rgbColor rgb="FFCC99FF"/>
      <rgbColor rgb="FFFFE8B3"/>
      <rgbColor rgb="FF3366FF"/>
      <rgbColor rgb="FF37B795"/>
      <rgbColor rgb="FF99CC00"/>
      <rgbColor rgb="FFFFCC00"/>
      <rgbColor rgb="FFFF9900"/>
      <rgbColor rgb="FFF97316"/>
      <rgbColor rgb="FF64748B"/>
      <rgbColor rgb="FF969696"/>
      <rgbColor rgb="FF1A3A5C"/>
      <rgbColor rgb="FF339966"/>
      <rgbColor rgb="FF003300"/>
      <rgbColor rgb="FF333300"/>
      <rgbColor rgb="FFB91C1C"/>
      <rgbColor rgb="FF993366"/>
      <rgbColor rgb="FF333399"/>
      <rgbColor rgb="FF3341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3A5C"/>
    <pageSetUpPr fitToPage="false"/>
  </sheetPr>
  <dimension ref="A1:L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"/>
    <col collapsed="false" customWidth="true" hidden="false" outlineLevel="0" max="3" min="3" style="0" width="30"/>
    <col collapsed="false" customWidth="true" hidden="false" outlineLevel="0" max="4" min="4" style="0" width="52"/>
    <col collapsed="false" customWidth="true" hidden="false" outlineLevel="0" max="12" min="5" style="0" width="1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B4" s="3" t="s">
        <v>2</v>
      </c>
    </row>
    <row r="5" customFormat="false" ht="27" hidden="false" customHeight="true" outlineLevel="0" collapsed="false">
      <c r="B5" s="4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</row>
    <row r="6" customFormat="false" ht="27" hidden="false" customHeight="true" outlineLevel="0" collapsed="false">
      <c r="B6" s="4" t="s">
        <v>4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customFormat="false" ht="27" hidden="false" customHeight="true" outlineLevel="0" collapsed="false">
      <c r="B7" s="4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</row>
    <row r="9" customFormat="false" ht="30" hidden="false" customHeight="true" outlineLevel="0" collapsed="false">
      <c r="B9" s="5" t="s">
        <v>6</v>
      </c>
      <c r="C9" s="5" t="s">
        <v>7</v>
      </c>
      <c r="D9" s="5" t="s">
        <v>8</v>
      </c>
      <c r="E9" s="5" t="s">
        <v>9</v>
      </c>
    </row>
    <row r="10" customFormat="false" ht="15" hidden="false" customHeight="false" outlineLevel="0" collapsed="false">
      <c r="B10" s="6" t="s">
        <v>10</v>
      </c>
      <c r="C10" s="7" t="s">
        <v>11</v>
      </c>
      <c r="D10" s="7" t="s">
        <v>12</v>
      </c>
      <c r="E10" s="6" t="s">
        <v>13</v>
      </c>
    </row>
    <row r="11" customFormat="false" ht="15" hidden="false" customHeight="false" outlineLevel="0" collapsed="false">
      <c r="B11" s="6" t="s">
        <v>14</v>
      </c>
      <c r="C11" s="7" t="s">
        <v>15</v>
      </c>
      <c r="D11" s="7" t="s">
        <v>16</v>
      </c>
      <c r="E11" s="6" t="s">
        <v>17</v>
      </c>
    </row>
    <row r="12" customFormat="false" ht="15" hidden="false" customHeight="false" outlineLevel="0" collapsed="false">
      <c r="B12" s="6" t="s">
        <v>18</v>
      </c>
      <c r="C12" s="7" t="s">
        <v>19</v>
      </c>
      <c r="D12" s="7" t="s">
        <v>20</v>
      </c>
      <c r="E12" s="6" t="s">
        <v>21</v>
      </c>
    </row>
    <row r="14" customFormat="false" ht="15" hidden="false" customHeight="false" outlineLevel="0" collapsed="false">
      <c r="B14" s="3" t="s">
        <v>22</v>
      </c>
    </row>
    <row r="15" customFormat="false" ht="15" hidden="false" customHeight="false" outlineLevel="0" collapsed="false">
      <c r="C15" s="8" t="s">
        <v>23</v>
      </c>
      <c r="D15" s="7" t="s">
        <v>24</v>
      </c>
    </row>
    <row r="16" customFormat="false" ht="15" hidden="false" customHeight="false" outlineLevel="0" collapsed="false">
      <c r="C16" s="9" t="s">
        <v>25</v>
      </c>
      <c r="D16" s="7" t="s">
        <v>26</v>
      </c>
    </row>
    <row r="17" customFormat="false" ht="15" hidden="false" customHeight="false" outlineLevel="0" collapsed="false">
      <c r="C17" s="10" t="s">
        <v>27</v>
      </c>
      <c r="D17" s="7" t="s">
        <v>28</v>
      </c>
    </row>
    <row r="18" customFormat="false" ht="15" hidden="false" customHeight="false" outlineLevel="0" collapsed="false">
      <c r="D18" s="11" t="s">
        <v>29</v>
      </c>
    </row>
  </sheetData>
  <mergeCells count="5">
    <mergeCell ref="A1:L1"/>
    <mergeCell ref="A2:L2"/>
    <mergeCell ref="B5:L5"/>
    <mergeCell ref="B6:L6"/>
    <mergeCell ref="B7:L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true"/>
  </sheetPr>
  <dimension ref="A1:R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4" topLeftCell="D15" activePane="bottomRight" state="frozen"/>
      <selection pane="topLeft" activeCell="A1" activeCellId="0" sqref="A1"/>
      <selection pane="topRight" activeCell="D1" activeCellId="0" sqref="D1"/>
      <selection pane="bottomLeft" activeCell="A15" activeCellId="0" sqref="A1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9" min="5" style="0" width="12"/>
    <col collapsed="false" customWidth="true" hidden="false" outlineLevel="0" max="10" min="10" style="0" width="13"/>
    <col collapsed="false" customWidth="true" hidden="false" outlineLevel="0" max="11" min="11" style="0" width="9"/>
    <col collapsed="false" customWidth="true" hidden="false" outlineLevel="0" max="12" min="12" style="0" width="8"/>
    <col collapsed="false" customWidth="true" hidden="false" outlineLevel="0" max="13" min="13" style="0" width="9"/>
    <col collapsed="false" customWidth="true" hidden="false" outlineLevel="0" max="14" min="14" style="0" width="11"/>
    <col collapsed="false" customWidth="true" hidden="false" outlineLevel="0" max="15" min="15" style="0" width="3"/>
    <col collapsed="false" customWidth="true" hidden="false" outlineLevel="0" max="16" min="16" style="0" width="34"/>
    <col collapsed="false" customWidth="true" hidden="false" outlineLevel="0" max="17" min="17" style="0" width="14"/>
    <col collapsed="false" customWidth="true" hidden="false" outlineLevel="0" max="18" min="18" style="0" width="4"/>
  </cols>
  <sheetData>
    <row r="1" customFormat="false" ht="30" hidden="false" customHeight="true" outlineLevel="0" collapsed="false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18" hidden="false" customHeight="true" outlineLevel="0" collapsed="false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customFormat="false" ht="15" hidden="false" customHeight="false" outlineLevel="0" collapsed="false">
      <c r="A4" s="12" t="s">
        <v>32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customFormat="false" ht="30" hidden="false" customHeight="true" outlineLevel="0" collapsed="false">
      <c r="A5" s="13" t="s">
        <v>33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customFormat="false" ht="30" hidden="false" customHeight="true" outlineLevel="0" collapsed="false">
      <c r="A6" s="13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customFormat="false" ht="15" hidden="false" customHeight="false" outlineLevel="0" collapsed="false">
      <c r="A7" s="14" t="s">
        <v>35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customFormat="false" ht="45" hidden="false" customHeight="true" outlineLevel="0" collapsed="false">
      <c r="A8" s="13" t="s">
        <v>36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customFormat="false" ht="15" hidden="false" customHeight="false" outlineLevel="0" collapsed="false">
      <c r="A9" s="15" t="s">
        <v>37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customFormat="false" ht="30" hidden="false" customHeight="true" outlineLevel="0" collapsed="false">
      <c r="A10" s="13" t="s">
        <v>38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4" customFormat="false" ht="30" hidden="false" customHeight="true" outlineLevel="0" collapsed="false">
      <c r="B14" s="5" t="s">
        <v>39</v>
      </c>
      <c r="C14" s="5" t="s">
        <v>40</v>
      </c>
      <c r="D14" s="5" t="s">
        <v>41</v>
      </c>
      <c r="E14" s="5" t="s">
        <v>42</v>
      </c>
      <c r="F14" s="5" t="s">
        <v>43</v>
      </c>
      <c r="G14" s="5" t="s">
        <v>44</v>
      </c>
      <c r="H14" s="5" t="s">
        <v>45</v>
      </c>
      <c r="I14" s="5" t="s">
        <v>46</v>
      </c>
      <c r="J14" s="5" t="s">
        <v>47</v>
      </c>
      <c r="K14" s="5" t="s">
        <v>48</v>
      </c>
      <c r="L14" s="5" t="s">
        <v>49</v>
      </c>
      <c r="M14" s="5" t="s">
        <v>50</v>
      </c>
      <c r="N14" s="5" t="s">
        <v>51</v>
      </c>
      <c r="P14" s="5" t="s">
        <v>52</v>
      </c>
      <c r="Q14" s="5" t="s">
        <v>53</v>
      </c>
    </row>
    <row r="15" customFormat="false" ht="15" hidden="false" customHeight="false" outlineLevel="0" collapsed="false">
      <c r="B15" s="16" t="n">
        <v>46357</v>
      </c>
      <c r="C15" s="7" t="s">
        <v>54</v>
      </c>
      <c r="D15" s="17" t="n">
        <v>90</v>
      </c>
      <c r="E15" s="18" t="n">
        <v>679.36</v>
      </c>
      <c r="F15" s="18" t="n">
        <v>183.96</v>
      </c>
      <c r="G15" s="18" t="n">
        <v>296.33</v>
      </c>
      <c r="H15" s="18" t="n">
        <v>96.07</v>
      </c>
      <c r="I15" s="18" t="n">
        <v>141.86</v>
      </c>
      <c r="J15" s="19" t="n">
        <f aca="false">SUM(E15:I15)</f>
        <v>1397.58</v>
      </c>
      <c r="K15" s="17" t="n">
        <v>41</v>
      </c>
      <c r="L15" s="20" t="n">
        <v>1</v>
      </c>
      <c r="M15" s="20" t="n">
        <v>47</v>
      </c>
      <c r="N15" s="21" t="n">
        <f aca="false">IFERROR(K15/D15,"")</f>
        <v>0.455555555555556</v>
      </c>
      <c r="P15" s="7" t="s">
        <v>55</v>
      </c>
      <c r="Q15" s="22" t="n">
        <v>117845</v>
      </c>
    </row>
    <row r="16" customFormat="false" ht="15" hidden="false" customHeight="false" outlineLevel="0" collapsed="false">
      <c r="B16" s="16" t="n">
        <v>46358</v>
      </c>
      <c r="C16" s="7" t="s">
        <v>56</v>
      </c>
      <c r="D16" s="17" t="n">
        <v>310</v>
      </c>
      <c r="E16" s="18" t="n">
        <v>2343.6</v>
      </c>
      <c r="F16" s="18" t="n">
        <v>1159.96</v>
      </c>
      <c r="G16" s="18" t="n">
        <v>931.35</v>
      </c>
      <c r="H16" s="18" t="n">
        <v>260.78</v>
      </c>
      <c r="I16" s="18" t="n">
        <v>216.21</v>
      </c>
      <c r="J16" s="19" t="n">
        <f aca="false">SUM(E16:I16)</f>
        <v>4911.9</v>
      </c>
      <c r="K16" s="17" t="n">
        <v>124</v>
      </c>
      <c r="L16" s="20" t="n">
        <v>6</v>
      </c>
      <c r="M16" s="20" t="n">
        <v>73</v>
      </c>
      <c r="N16" s="21" t="n">
        <f aca="false">IFERROR(K16/D16,"")</f>
        <v>0.4</v>
      </c>
      <c r="P16" s="7" t="s">
        <v>57</v>
      </c>
      <c r="Q16" s="19" t="n">
        <f aca="false">J46-Q15</f>
        <v>0</v>
      </c>
    </row>
    <row r="17" customFormat="false" ht="15" hidden="false" customHeight="false" outlineLevel="0" collapsed="false">
      <c r="B17" s="16" t="n">
        <v>46359</v>
      </c>
      <c r="C17" s="7" t="s">
        <v>58</v>
      </c>
      <c r="D17" s="17" t="n">
        <v>96</v>
      </c>
      <c r="E17" s="18" t="n">
        <v>747.07</v>
      </c>
      <c r="F17" s="18" t="n">
        <v>181.82</v>
      </c>
      <c r="G17" s="18" t="n">
        <v>309.84</v>
      </c>
      <c r="H17" s="18" t="n">
        <v>88.13</v>
      </c>
      <c r="I17" s="18" t="n">
        <v>208.09</v>
      </c>
      <c r="J17" s="19" t="n">
        <f aca="false">SUM(E17:I17)</f>
        <v>1534.95</v>
      </c>
      <c r="K17" s="17" t="n">
        <v>44</v>
      </c>
      <c r="L17" s="20" t="n">
        <v>1</v>
      </c>
      <c r="M17" s="20" t="n">
        <v>47</v>
      </c>
      <c r="N17" s="21" t="n">
        <f aca="false">IFERROR(K17/D17,"")</f>
        <v>0.458333333333333</v>
      </c>
    </row>
    <row r="18" customFormat="false" ht="15" hidden="false" customHeight="false" outlineLevel="0" collapsed="false">
      <c r="B18" s="16" t="n">
        <v>46360</v>
      </c>
      <c r="C18" s="7" t="s">
        <v>59</v>
      </c>
      <c r="D18" s="17" t="n">
        <v>131</v>
      </c>
      <c r="E18" s="18" t="n">
        <v>960.61</v>
      </c>
      <c r="F18" s="18" t="n">
        <v>198.48</v>
      </c>
      <c r="G18" s="18" t="n">
        <v>417.76</v>
      </c>
      <c r="H18" s="18" t="n">
        <v>115.99</v>
      </c>
      <c r="I18" s="18" t="n">
        <v>165.09</v>
      </c>
      <c r="J18" s="19" t="n">
        <f aca="false">SUM(E18:I18)</f>
        <v>1857.93</v>
      </c>
      <c r="K18" s="17" t="n">
        <v>58</v>
      </c>
      <c r="L18" s="20" t="n">
        <v>1</v>
      </c>
      <c r="M18" s="20" t="n">
        <v>47</v>
      </c>
      <c r="N18" s="21" t="n">
        <f aca="false">IFERROR(K18/D18,"")</f>
        <v>0.442748091603053</v>
      </c>
      <c r="P18" s="23" t="s">
        <v>60</v>
      </c>
    </row>
    <row r="19" customFormat="false" ht="15" hidden="false" customHeight="false" outlineLevel="0" collapsed="false">
      <c r="B19" s="16" t="n">
        <v>46361</v>
      </c>
      <c r="C19" s="7" t="s">
        <v>61</v>
      </c>
      <c r="D19" s="17" t="n">
        <v>413</v>
      </c>
      <c r="E19" s="18" t="n">
        <v>3102.51</v>
      </c>
      <c r="F19" s="18" t="n">
        <v>1465.3</v>
      </c>
      <c r="G19" s="18" t="n">
        <v>995.06</v>
      </c>
      <c r="H19" s="18" t="n">
        <v>357.23</v>
      </c>
      <c r="I19" s="18" t="n">
        <v>332.75</v>
      </c>
      <c r="J19" s="19" t="n">
        <f aca="false">SUM(E19:I19)</f>
        <v>6252.85</v>
      </c>
      <c r="K19" s="17" t="n">
        <v>129</v>
      </c>
      <c r="L19" s="20" t="n">
        <v>7</v>
      </c>
      <c r="M19" s="20" t="n">
        <v>95</v>
      </c>
      <c r="N19" s="21" t="n">
        <f aca="false">IFERROR(K19/D19,"")</f>
        <v>0.312348668280872</v>
      </c>
      <c r="P19" s="7" t="s">
        <v>62</v>
      </c>
      <c r="Q19" s="19" t="n">
        <f aca="false">J46</f>
        <v>117845</v>
      </c>
    </row>
    <row r="20" customFormat="false" ht="15" hidden="false" customHeight="false" outlineLevel="0" collapsed="false">
      <c r="B20" s="16" t="n">
        <v>46362</v>
      </c>
      <c r="C20" s="7" t="s">
        <v>63</v>
      </c>
      <c r="D20" s="17" t="n">
        <v>385</v>
      </c>
      <c r="E20" s="18" t="n">
        <v>2788.69</v>
      </c>
      <c r="F20" s="18" t="n">
        <v>1453.16</v>
      </c>
      <c r="G20" s="18" t="n">
        <v>942.79</v>
      </c>
      <c r="H20" s="18" t="n">
        <v>339.47</v>
      </c>
      <c r="I20" s="18" t="n">
        <v>351.18</v>
      </c>
      <c r="J20" s="19" t="n">
        <f aca="false">SUM(E20:I20)</f>
        <v>5875.29</v>
      </c>
      <c r="K20" s="17" t="n">
        <v>121</v>
      </c>
      <c r="L20" s="20" t="n">
        <v>7</v>
      </c>
      <c r="M20" s="20" t="n">
        <v>95</v>
      </c>
      <c r="N20" s="21" t="n">
        <f aca="false">IFERROR(K20/D20,"")</f>
        <v>0.314285714285714</v>
      </c>
      <c r="P20" s="7" t="s">
        <v>64</v>
      </c>
      <c r="Q20" s="24" t="n">
        <f aca="false">D46</f>
        <v>8190</v>
      </c>
    </row>
    <row r="21" customFormat="false" ht="15" hidden="false" customHeight="false" outlineLevel="0" collapsed="false">
      <c r="B21" s="16" t="n">
        <v>46363</v>
      </c>
      <c r="C21" s="7" t="s">
        <v>65</v>
      </c>
      <c r="D21" s="17" t="n">
        <v>90</v>
      </c>
      <c r="E21" s="18" t="n">
        <v>690.44</v>
      </c>
      <c r="F21" s="18" t="n">
        <v>0</v>
      </c>
      <c r="G21" s="18" t="n">
        <v>295.49</v>
      </c>
      <c r="H21" s="18" t="n">
        <v>81.9</v>
      </c>
      <c r="I21" s="18" t="n">
        <v>168.81</v>
      </c>
      <c r="J21" s="19" t="n">
        <f aca="false">SUM(E21:I21)</f>
        <v>1236.64</v>
      </c>
      <c r="K21" s="17" t="n">
        <v>41</v>
      </c>
      <c r="L21" s="20" t="n">
        <v>0</v>
      </c>
      <c r="M21" s="20" t="n">
        <v>46</v>
      </c>
      <c r="N21" s="21" t="n">
        <f aca="false">IFERROR(K21/D21,"")</f>
        <v>0.455555555555556</v>
      </c>
      <c r="P21" s="7" t="s">
        <v>66</v>
      </c>
      <c r="Q21" s="19" t="n">
        <f aca="false">J46/D46</f>
        <v>14.3888888888889</v>
      </c>
    </row>
    <row r="22" customFormat="false" ht="15" hidden="false" customHeight="false" outlineLevel="0" collapsed="false">
      <c r="B22" s="16" t="n">
        <v>46364</v>
      </c>
      <c r="C22" s="7" t="s">
        <v>54</v>
      </c>
      <c r="D22" s="17" t="n">
        <v>85</v>
      </c>
      <c r="E22" s="18" t="n">
        <v>645.91</v>
      </c>
      <c r="F22" s="18" t="n">
        <v>0</v>
      </c>
      <c r="G22" s="18" t="n">
        <v>274.92</v>
      </c>
      <c r="H22" s="18" t="n">
        <v>89.89</v>
      </c>
      <c r="I22" s="18" t="n">
        <v>153.76</v>
      </c>
      <c r="J22" s="19" t="n">
        <f aca="false">SUM(E22:I22)</f>
        <v>1164.48</v>
      </c>
      <c r="K22" s="17" t="n">
        <v>38</v>
      </c>
      <c r="L22" s="20" t="n">
        <v>0</v>
      </c>
      <c r="M22" s="20" t="n">
        <v>46</v>
      </c>
      <c r="N22" s="21" t="n">
        <f aca="false">IFERROR(K22/D22,"")</f>
        <v>0.447058823529412</v>
      </c>
      <c r="P22" s="7" t="s">
        <v>67</v>
      </c>
      <c r="Q22" s="25" t="n">
        <f aca="false">K46/D46</f>
        <v>0.358974358974359</v>
      </c>
    </row>
    <row r="23" customFormat="false" ht="15" hidden="false" customHeight="false" outlineLevel="0" collapsed="false">
      <c r="B23" s="16" t="n">
        <v>46365</v>
      </c>
      <c r="C23" s="7" t="s">
        <v>56</v>
      </c>
      <c r="D23" s="17" t="n">
        <v>294</v>
      </c>
      <c r="E23" s="18" t="n">
        <v>2155.86</v>
      </c>
      <c r="F23" s="18" t="n">
        <v>931.84</v>
      </c>
      <c r="G23" s="18" t="n">
        <v>830.37</v>
      </c>
      <c r="H23" s="18" t="n">
        <v>325.05</v>
      </c>
      <c r="I23" s="18" t="n">
        <v>170.21</v>
      </c>
      <c r="J23" s="19" t="n">
        <f aca="false">SUM(E23:I23)</f>
        <v>4413.33</v>
      </c>
      <c r="K23" s="17" t="n">
        <v>113</v>
      </c>
      <c r="L23" s="20" t="n">
        <v>5</v>
      </c>
      <c r="M23" s="20" t="n">
        <v>73</v>
      </c>
      <c r="N23" s="21" t="n">
        <f aca="false">IFERROR(K23/D23,"")</f>
        <v>0.384353741496599</v>
      </c>
      <c r="P23" s="7" t="s">
        <v>68</v>
      </c>
      <c r="Q23" s="19" t="n">
        <f aca="false">G46/K46</f>
        <v>7.59863945578231</v>
      </c>
    </row>
    <row r="24" customFormat="false" ht="15" hidden="false" customHeight="false" outlineLevel="0" collapsed="false">
      <c r="B24" s="16" t="n">
        <v>46366</v>
      </c>
      <c r="C24" s="7" t="s">
        <v>58</v>
      </c>
      <c r="D24" s="17" t="n">
        <v>93</v>
      </c>
      <c r="E24" s="18" t="n">
        <v>681.2</v>
      </c>
      <c r="F24" s="18" t="n">
        <v>0</v>
      </c>
      <c r="G24" s="18" t="n">
        <v>291.55</v>
      </c>
      <c r="H24" s="18" t="n">
        <v>72.49</v>
      </c>
      <c r="I24" s="18" t="n">
        <v>205.33</v>
      </c>
      <c r="J24" s="19" t="n">
        <f aca="false">SUM(E24:I24)</f>
        <v>1250.57</v>
      </c>
      <c r="K24" s="17" t="n">
        <v>42</v>
      </c>
      <c r="L24" s="20" t="n">
        <v>0</v>
      </c>
      <c r="M24" s="20" t="n">
        <v>46</v>
      </c>
      <c r="N24" s="21" t="n">
        <f aca="false">IFERROR(K24/D24,"")</f>
        <v>0.451612903225806</v>
      </c>
      <c r="P24" s="7" t="s">
        <v>69</v>
      </c>
      <c r="Q24" s="19" t="n">
        <f aca="false">F46/L46</f>
        <v>193.958333333333</v>
      </c>
    </row>
    <row r="25" customFormat="false" ht="15" hidden="false" customHeight="false" outlineLevel="0" collapsed="false">
      <c r="B25" s="16" t="n">
        <v>46367</v>
      </c>
      <c r="C25" s="7" t="s">
        <v>59</v>
      </c>
      <c r="D25" s="17" t="n">
        <v>128</v>
      </c>
      <c r="E25" s="18" t="n">
        <v>962.67</v>
      </c>
      <c r="F25" s="18" t="n">
        <v>0</v>
      </c>
      <c r="G25" s="18" t="n">
        <v>399.25</v>
      </c>
      <c r="H25" s="18" t="n">
        <v>127.07</v>
      </c>
      <c r="I25" s="18" t="n">
        <v>188.33</v>
      </c>
      <c r="J25" s="19" t="n">
        <f aca="false">SUM(E25:I25)</f>
        <v>1677.32</v>
      </c>
      <c r="K25" s="17" t="n">
        <v>56</v>
      </c>
      <c r="L25" s="20" t="n">
        <v>0</v>
      </c>
      <c r="M25" s="20" t="n">
        <v>46</v>
      </c>
      <c r="N25" s="21" t="n">
        <f aca="false">IFERROR(K25/D25,"")</f>
        <v>0.4375</v>
      </c>
      <c r="P25" s="7" t="s">
        <v>70</v>
      </c>
      <c r="Q25" s="26" t="n">
        <f aca="false">J46/M46</f>
        <v>56.65625</v>
      </c>
    </row>
    <row r="26" customFormat="false" ht="15" hidden="false" customHeight="false" outlineLevel="0" collapsed="false">
      <c r="B26" s="16" t="n">
        <v>46368</v>
      </c>
      <c r="C26" s="7" t="s">
        <v>61</v>
      </c>
      <c r="D26" s="17" t="n">
        <v>407</v>
      </c>
      <c r="E26" s="18" t="n">
        <v>3116.72</v>
      </c>
      <c r="F26" s="18" t="n">
        <v>1456.14</v>
      </c>
      <c r="G26" s="18" t="n">
        <v>1024.57</v>
      </c>
      <c r="H26" s="18" t="n">
        <v>383.02</v>
      </c>
      <c r="I26" s="18" t="n">
        <v>434.54</v>
      </c>
      <c r="J26" s="19" t="n">
        <f aca="false">SUM(E26:I26)</f>
        <v>6414.99</v>
      </c>
      <c r="K26" s="17" t="n">
        <v>128</v>
      </c>
      <c r="L26" s="20" t="n">
        <v>8</v>
      </c>
      <c r="M26" s="20" t="n">
        <v>95</v>
      </c>
      <c r="N26" s="21" t="n">
        <f aca="false">IFERROR(K26/D26,"")</f>
        <v>0.314496314496315</v>
      </c>
      <c r="P26" s="7" t="s">
        <v>71</v>
      </c>
      <c r="Q26" s="20" t="n">
        <v>142</v>
      </c>
    </row>
    <row r="27" customFormat="false" ht="15" hidden="false" customHeight="false" outlineLevel="0" collapsed="false">
      <c r="B27" s="16" t="n">
        <v>46369</v>
      </c>
      <c r="C27" s="7" t="s">
        <v>63</v>
      </c>
      <c r="D27" s="17" t="n">
        <v>352</v>
      </c>
      <c r="E27" s="18" t="n">
        <v>2565.37</v>
      </c>
      <c r="F27" s="18" t="n">
        <v>1283.29</v>
      </c>
      <c r="G27" s="18" t="n">
        <v>816.18</v>
      </c>
      <c r="H27" s="18" t="n">
        <v>316.11</v>
      </c>
      <c r="I27" s="18" t="n">
        <v>566.94</v>
      </c>
      <c r="J27" s="19" t="n">
        <f aca="false">SUM(E27:I27)</f>
        <v>5547.89</v>
      </c>
      <c r="K27" s="17" t="n">
        <v>106</v>
      </c>
      <c r="L27" s="20" t="n">
        <v>7</v>
      </c>
      <c r="M27" s="20" t="n">
        <v>95</v>
      </c>
      <c r="N27" s="21" t="n">
        <f aca="false">IFERROR(K27/D27,"")</f>
        <v>0.301136363636364</v>
      </c>
      <c r="P27" s="7" t="s">
        <v>72</v>
      </c>
      <c r="Q27" s="20" t="n">
        <v>15</v>
      </c>
    </row>
    <row r="28" customFormat="false" ht="15" hidden="false" customHeight="true" outlineLevel="0" collapsed="false">
      <c r="B28" s="16" t="n">
        <v>46370</v>
      </c>
      <c r="C28" s="7" t="s">
        <v>65</v>
      </c>
      <c r="D28" s="17" t="n">
        <v>91</v>
      </c>
      <c r="E28" s="18" t="n">
        <v>673.45</v>
      </c>
      <c r="F28" s="18" t="n">
        <v>0</v>
      </c>
      <c r="G28" s="18" t="n">
        <v>284</v>
      </c>
      <c r="H28" s="18" t="n">
        <v>69.11</v>
      </c>
      <c r="I28" s="18" t="n">
        <v>400.78</v>
      </c>
      <c r="J28" s="19" t="n">
        <f aca="false">SUM(E28:I28)</f>
        <v>1427.34</v>
      </c>
      <c r="K28" s="17" t="n">
        <v>40</v>
      </c>
      <c r="L28" s="20" t="n">
        <v>0</v>
      </c>
      <c r="M28" s="20" t="n">
        <v>46</v>
      </c>
      <c r="N28" s="21" t="n">
        <f aca="false">IFERROR(K28/D28,"")</f>
        <v>0.43956043956044</v>
      </c>
      <c r="P28" s="27" t="s">
        <v>73</v>
      </c>
      <c r="Q28" s="28" t="s">
        <v>74</v>
      </c>
      <c r="R28" s="28"/>
    </row>
    <row r="29" customFormat="false" ht="15" hidden="false" customHeight="false" outlineLevel="0" collapsed="false">
      <c r="B29" s="16" t="n">
        <v>46371</v>
      </c>
      <c r="C29" s="7" t="s">
        <v>54</v>
      </c>
      <c r="D29" s="17" t="n">
        <v>87</v>
      </c>
      <c r="E29" s="18" t="n">
        <v>653.74</v>
      </c>
      <c r="F29" s="18" t="n">
        <v>208.01</v>
      </c>
      <c r="G29" s="18" t="n">
        <v>274.2</v>
      </c>
      <c r="H29" s="18" t="n">
        <v>76.47</v>
      </c>
      <c r="I29" s="18" t="n">
        <v>408.14</v>
      </c>
      <c r="J29" s="19" t="n">
        <f aca="false">SUM(E29:I29)</f>
        <v>1620.56</v>
      </c>
      <c r="K29" s="17" t="n">
        <v>39</v>
      </c>
      <c r="L29" s="20" t="n">
        <v>1</v>
      </c>
      <c r="M29" s="20" t="n">
        <v>46</v>
      </c>
      <c r="N29" s="21" t="n">
        <f aca="false">IFERROR(K29/D29,"")</f>
        <v>0.448275862068966</v>
      </c>
      <c r="P29" s="27"/>
      <c r="Q29" s="28"/>
      <c r="R29" s="28"/>
    </row>
    <row r="30" customFormat="false" ht="15" hidden="false" customHeight="false" outlineLevel="0" collapsed="false">
      <c r="B30" s="16" t="n">
        <v>46372</v>
      </c>
      <c r="C30" s="7" t="s">
        <v>56</v>
      </c>
      <c r="D30" s="17" t="n">
        <v>304</v>
      </c>
      <c r="E30" s="18" t="n">
        <v>2238.42</v>
      </c>
      <c r="F30" s="18" t="n">
        <v>785.39</v>
      </c>
      <c r="G30" s="18" t="n">
        <v>858.91</v>
      </c>
      <c r="H30" s="18" t="n">
        <v>262.12</v>
      </c>
      <c r="I30" s="18" t="n">
        <v>355.55</v>
      </c>
      <c r="J30" s="19" t="n">
        <f aca="false">SUM(E30:I30)</f>
        <v>4500.39</v>
      </c>
      <c r="K30" s="17" t="n">
        <v>117</v>
      </c>
      <c r="L30" s="20" t="n">
        <v>4</v>
      </c>
      <c r="M30" s="20" t="n">
        <v>73</v>
      </c>
      <c r="N30" s="21" t="n">
        <f aca="false">IFERROR(K30/D30,"")</f>
        <v>0.384868421052632</v>
      </c>
      <c r="P30" s="27"/>
      <c r="Q30" s="28"/>
      <c r="R30" s="28"/>
    </row>
    <row r="31" customFormat="false" ht="15" hidden="false" customHeight="false" outlineLevel="0" collapsed="false">
      <c r="B31" s="16" t="n">
        <v>46373</v>
      </c>
      <c r="C31" s="7" t="s">
        <v>58</v>
      </c>
      <c r="D31" s="17" t="n">
        <v>93</v>
      </c>
      <c r="E31" s="18" t="n">
        <v>719.59</v>
      </c>
      <c r="F31" s="18" t="n">
        <v>183.06</v>
      </c>
      <c r="G31" s="18" t="n">
        <v>286.44</v>
      </c>
      <c r="H31" s="18" t="n">
        <v>81.92</v>
      </c>
      <c r="I31" s="18" t="n">
        <v>456.44</v>
      </c>
      <c r="J31" s="19" t="n">
        <f aca="false">SUM(E31:I31)</f>
        <v>1727.45</v>
      </c>
      <c r="K31" s="17" t="n">
        <v>41</v>
      </c>
      <c r="L31" s="20" t="n">
        <v>1</v>
      </c>
      <c r="M31" s="20" t="n">
        <v>46</v>
      </c>
      <c r="N31" s="21" t="n">
        <f aca="false">IFERROR(K31/D31,"")</f>
        <v>0.440860215053763</v>
      </c>
      <c r="P31" s="27"/>
      <c r="Q31" s="28"/>
      <c r="R31" s="28"/>
    </row>
    <row r="32" customFormat="false" ht="15" hidden="false" customHeight="false" outlineLevel="0" collapsed="false">
      <c r="B32" s="16" t="n">
        <v>46374</v>
      </c>
      <c r="C32" s="7" t="s">
        <v>59</v>
      </c>
      <c r="D32" s="17" t="n">
        <v>125</v>
      </c>
      <c r="E32" s="18" t="n">
        <v>955.22</v>
      </c>
      <c r="F32" s="18" t="n">
        <v>182.28</v>
      </c>
      <c r="G32" s="18" t="n">
        <v>393.98</v>
      </c>
      <c r="H32" s="18" t="n">
        <v>120.64</v>
      </c>
      <c r="I32" s="18" t="n">
        <v>431.08</v>
      </c>
      <c r="J32" s="19" t="n">
        <f aca="false">SUM(E32:I32)</f>
        <v>2083.2</v>
      </c>
      <c r="K32" s="17" t="n">
        <v>56</v>
      </c>
      <c r="L32" s="20" t="n">
        <v>1</v>
      </c>
      <c r="M32" s="20" t="n">
        <v>46</v>
      </c>
      <c r="N32" s="21" t="n">
        <f aca="false">IFERROR(K32/D32,"")</f>
        <v>0.448</v>
      </c>
    </row>
    <row r="33" customFormat="false" ht="15" hidden="false" customHeight="false" outlineLevel="0" collapsed="false">
      <c r="B33" s="16" t="n">
        <v>46375</v>
      </c>
      <c r="C33" s="7" t="s">
        <v>61</v>
      </c>
      <c r="D33" s="17" t="n">
        <v>429</v>
      </c>
      <c r="E33" s="18" t="n">
        <v>3337.68</v>
      </c>
      <c r="F33" s="18" t="n">
        <v>1021.97</v>
      </c>
      <c r="G33" s="18" t="n">
        <v>1044.69</v>
      </c>
      <c r="H33" s="18" t="n">
        <v>377.9</v>
      </c>
      <c r="I33" s="18" t="n">
        <v>499.85</v>
      </c>
      <c r="J33" s="19" t="n">
        <f aca="false">SUM(E33:I33)</f>
        <v>6282.09</v>
      </c>
      <c r="K33" s="17" t="n">
        <v>132</v>
      </c>
      <c r="L33" s="20" t="n">
        <v>5</v>
      </c>
      <c r="M33" s="20" t="n">
        <v>93</v>
      </c>
      <c r="N33" s="21" t="n">
        <f aca="false">IFERROR(K33/D33,"")</f>
        <v>0.307692307692308</v>
      </c>
    </row>
    <row r="34" customFormat="false" ht="15" hidden="false" customHeight="false" outlineLevel="0" collapsed="false">
      <c r="B34" s="16" t="n">
        <v>46376</v>
      </c>
      <c r="C34" s="7" t="s">
        <v>63</v>
      </c>
      <c r="D34" s="17" t="n">
        <v>414</v>
      </c>
      <c r="E34" s="18" t="n">
        <v>3142.8</v>
      </c>
      <c r="F34" s="18" t="n">
        <v>1003.48</v>
      </c>
      <c r="G34" s="18" t="n">
        <v>1022.41</v>
      </c>
      <c r="H34" s="18" t="n">
        <v>353.7</v>
      </c>
      <c r="I34" s="18" t="n">
        <v>530.73</v>
      </c>
      <c r="J34" s="19" t="n">
        <f aca="false">SUM(E34:I34)</f>
        <v>6053.12</v>
      </c>
      <c r="K34" s="17" t="n">
        <v>132</v>
      </c>
      <c r="L34" s="20" t="n">
        <v>5</v>
      </c>
      <c r="M34" s="20" t="n">
        <v>93</v>
      </c>
      <c r="N34" s="21" t="n">
        <f aca="false">IFERROR(K34/D34,"")</f>
        <v>0.318840579710145</v>
      </c>
    </row>
    <row r="35" customFormat="false" ht="15" hidden="false" customHeight="false" outlineLevel="0" collapsed="false">
      <c r="B35" s="16" t="n">
        <v>46377</v>
      </c>
      <c r="C35" s="7" t="s">
        <v>65</v>
      </c>
      <c r="D35" s="17" t="n">
        <v>378</v>
      </c>
      <c r="E35" s="18" t="n">
        <v>2878.66</v>
      </c>
      <c r="F35" s="18" t="n">
        <v>760.15</v>
      </c>
      <c r="G35" s="18" t="n">
        <v>1137.22</v>
      </c>
      <c r="H35" s="18" t="n">
        <v>319.92</v>
      </c>
      <c r="I35" s="18" t="n">
        <v>489.19</v>
      </c>
      <c r="J35" s="19" t="n">
        <f aca="false">SUM(E35:I35)</f>
        <v>5585.14</v>
      </c>
      <c r="K35" s="17" t="n">
        <v>148</v>
      </c>
      <c r="L35" s="20" t="n">
        <v>4</v>
      </c>
      <c r="M35" s="20" t="n">
        <v>81</v>
      </c>
      <c r="N35" s="21" t="n">
        <f aca="false">IFERROR(K35/D35,"")</f>
        <v>0.391534391534392</v>
      </c>
    </row>
    <row r="36" customFormat="false" ht="15" hidden="false" customHeight="false" outlineLevel="0" collapsed="false">
      <c r="B36" s="16" t="n">
        <v>46378</v>
      </c>
      <c r="C36" s="7" t="s">
        <v>54</v>
      </c>
      <c r="D36" s="17" t="n">
        <v>406</v>
      </c>
      <c r="E36" s="18" t="n">
        <v>2995.39</v>
      </c>
      <c r="F36" s="18" t="n">
        <v>836.14</v>
      </c>
      <c r="G36" s="18" t="n">
        <v>1240.56</v>
      </c>
      <c r="H36" s="18" t="n">
        <v>449.83</v>
      </c>
      <c r="I36" s="18" t="n">
        <v>324.5</v>
      </c>
      <c r="J36" s="19" t="n">
        <f aca="false">SUM(E36:I36)</f>
        <v>5846.42</v>
      </c>
      <c r="K36" s="17" t="n">
        <v>159</v>
      </c>
      <c r="L36" s="20" t="n">
        <v>4</v>
      </c>
      <c r="M36" s="20" t="n">
        <v>81</v>
      </c>
      <c r="N36" s="21" t="n">
        <f aca="false">IFERROR(K36/D36,"")</f>
        <v>0.391625615763547</v>
      </c>
    </row>
    <row r="37" customFormat="false" ht="15" hidden="false" customHeight="false" outlineLevel="0" collapsed="false">
      <c r="B37" s="16" t="n">
        <v>46379</v>
      </c>
      <c r="C37" s="7" t="s">
        <v>56</v>
      </c>
      <c r="D37" s="17" t="n">
        <v>435</v>
      </c>
      <c r="E37" s="18" t="n">
        <v>3266.62</v>
      </c>
      <c r="F37" s="18" t="n">
        <v>756.86</v>
      </c>
      <c r="G37" s="18" t="n">
        <v>1264.94</v>
      </c>
      <c r="H37" s="18" t="n">
        <v>387.19</v>
      </c>
      <c r="I37" s="18" t="n">
        <v>377.44</v>
      </c>
      <c r="J37" s="19" t="n">
        <f aca="false">SUM(E37:I37)</f>
        <v>6053.05</v>
      </c>
      <c r="K37" s="17" t="n">
        <v>164</v>
      </c>
      <c r="L37" s="20" t="n">
        <v>4</v>
      </c>
      <c r="M37" s="20" t="n">
        <v>81</v>
      </c>
      <c r="N37" s="21" t="n">
        <f aca="false">IFERROR(K37/D37,"")</f>
        <v>0.377011494252874</v>
      </c>
    </row>
    <row r="38" customFormat="false" ht="15" hidden="false" customHeight="false" outlineLevel="0" collapsed="false">
      <c r="B38" s="16" t="n">
        <v>46380</v>
      </c>
      <c r="C38" s="7" t="s">
        <v>58</v>
      </c>
      <c r="D38" s="17" t="n">
        <v>249</v>
      </c>
      <c r="E38" s="18" t="n">
        <v>1858.58</v>
      </c>
      <c r="F38" s="18" t="n">
        <v>185.47</v>
      </c>
      <c r="G38" s="18" t="n">
        <v>542.67</v>
      </c>
      <c r="H38" s="18" t="n">
        <v>275.47</v>
      </c>
      <c r="I38" s="18" t="n">
        <v>343.9</v>
      </c>
      <c r="J38" s="19" t="n">
        <f aca="false">SUM(E38:I38)</f>
        <v>3206.09</v>
      </c>
      <c r="K38" s="17" t="n">
        <v>75</v>
      </c>
      <c r="L38" s="20" t="n">
        <v>1</v>
      </c>
      <c r="M38" s="20" t="n">
        <v>57</v>
      </c>
      <c r="N38" s="21" t="n">
        <f aca="false">IFERROR(K38/D38,"")</f>
        <v>0.301204819277108</v>
      </c>
    </row>
    <row r="39" customFormat="false" ht="15" hidden="false" customHeight="false" outlineLevel="0" collapsed="false">
      <c r="B39" s="16" t="n">
        <v>46381</v>
      </c>
      <c r="C39" s="29" t="s">
        <v>75</v>
      </c>
      <c r="D39" s="17" t="n">
        <v>0</v>
      </c>
      <c r="E39" s="18" t="n">
        <v>0</v>
      </c>
      <c r="F39" s="18" t="n">
        <v>0</v>
      </c>
      <c r="G39" s="18" t="n">
        <v>0</v>
      </c>
      <c r="H39" s="18" t="n">
        <v>0</v>
      </c>
      <c r="I39" s="18" t="n">
        <v>0</v>
      </c>
      <c r="J39" s="19" t="n">
        <f aca="false">SUM(E39:I39)</f>
        <v>0</v>
      </c>
      <c r="K39" s="17" t="n">
        <v>0</v>
      </c>
      <c r="L39" s="20" t="n">
        <v>0</v>
      </c>
      <c r="M39" s="20" t="n">
        <v>0</v>
      </c>
      <c r="N39" s="21" t="str">
        <f aca="false">IFERROR(K39/D39,"")</f>
        <v/>
      </c>
    </row>
    <row r="40" customFormat="false" ht="15" hidden="false" customHeight="false" outlineLevel="0" collapsed="false">
      <c r="B40" s="16" t="n">
        <v>46382</v>
      </c>
      <c r="C40" s="7" t="s">
        <v>61</v>
      </c>
      <c r="D40" s="17" t="n">
        <v>442</v>
      </c>
      <c r="E40" s="18" t="n">
        <v>3201.8</v>
      </c>
      <c r="F40" s="18" t="n">
        <v>914.27</v>
      </c>
      <c r="G40" s="18" t="n">
        <v>1071.16</v>
      </c>
      <c r="H40" s="18" t="n">
        <v>298.75</v>
      </c>
      <c r="I40" s="18" t="n">
        <v>150.53</v>
      </c>
      <c r="J40" s="19" t="n">
        <f aca="false">SUM(E40:I40)</f>
        <v>5636.51</v>
      </c>
      <c r="K40" s="17" t="n">
        <v>134</v>
      </c>
      <c r="L40" s="20" t="n">
        <v>5</v>
      </c>
      <c r="M40" s="20" t="n">
        <v>93</v>
      </c>
      <c r="N40" s="21" t="n">
        <f aca="false">IFERROR(K40/D40,"")</f>
        <v>0.30316742081448</v>
      </c>
    </row>
    <row r="41" customFormat="false" ht="15" hidden="false" customHeight="false" outlineLevel="0" collapsed="false">
      <c r="B41" s="16" t="n">
        <v>46383</v>
      </c>
      <c r="C41" s="7" t="s">
        <v>63</v>
      </c>
      <c r="D41" s="17" t="n">
        <v>412</v>
      </c>
      <c r="E41" s="18" t="n">
        <v>3179.25</v>
      </c>
      <c r="F41" s="18" t="n">
        <v>957.58</v>
      </c>
      <c r="G41" s="18" t="n">
        <v>1000.52</v>
      </c>
      <c r="H41" s="18" t="n">
        <v>267.04</v>
      </c>
      <c r="I41" s="18" t="n">
        <v>98.99</v>
      </c>
      <c r="J41" s="19" t="n">
        <f aca="false">SUM(E41:I41)</f>
        <v>5503.38</v>
      </c>
      <c r="K41" s="17" t="n">
        <v>130</v>
      </c>
      <c r="L41" s="20" t="n">
        <v>5</v>
      </c>
      <c r="M41" s="20" t="n">
        <v>93</v>
      </c>
      <c r="N41" s="21" t="n">
        <f aca="false">IFERROR(K41/D41,"")</f>
        <v>0.315533980582524</v>
      </c>
    </row>
    <row r="42" customFormat="false" ht="15" hidden="false" customHeight="false" outlineLevel="0" collapsed="false">
      <c r="B42" s="16" t="n">
        <v>46384</v>
      </c>
      <c r="C42" s="7" t="s">
        <v>65</v>
      </c>
      <c r="D42" s="17" t="n">
        <v>388</v>
      </c>
      <c r="E42" s="18" t="n">
        <v>2832.06</v>
      </c>
      <c r="F42" s="18" t="n">
        <v>745.43</v>
      </c>
      <c r="G42" s="18" t="n">
        <v>1113.68</v>
      </c>
      <c r="H42" s="18" t="n">
        <v>266.78</v>
      </c>
      <c r="I42" s="18" t="n">
        <v>69.41</v>
      </c>
      <c r="J42" s="19" t="n">
        <f aca="false">SUM(E42:I42)</f>
        <v>5027.36</v>
      </c>
      <c r="K42" s="17" t="n">
        <v>147</v>
      </c>
      <c r="L42" s="20" t="n">
        <v>4</v>
      </c>
      <c r="M42" s="20" t="n">
        <v>81</v>
      </c>
      <c r="N42" s="21" t="n">
        <f aca="false">IFERROR(K42/D42,"")</f>
        <v>0.378865979381443</v>
      </c>
    </row>
    <row r="43" customFormat="false" ht="15" hidden="false" customHeight="false" outlineLevel="0" collapsed="false">
      <c r="B43" s="16" t="n">
        <v>46385</v>
      </c>
      <c r="C43" s="7" t="s">
        <v>54</v>
      </c>
      <c r="D43" s="17" t="n">
        <v>413</v>
      </c>
      <c r="E43" s="18" t="n">
        <v>3089.91</v>
      </c>
      <c r="F43" s="18" t="n">
        <v>797.3</v>
      </c>
      <c r="G43" s="18" t="n">
        <v>1193.3</v>
      </c>
      <c r="H43" s="18" t="n">
        <v>263.49</v>
      </c>
      <c r="I43" s="18" t="n">
        <v>62.94</v>
      </c>
      <c r="J43" s="19" t="n">
        <f aca="false">SUM(E43:I43)</f>
        <v>5406.94</v>
      </c>
      <c r="K43" s="17" t="n">
        <v>155</v>
      </c>
      <c r="L43" s="20" t="n">
        <v>4</v>
      </c>
      <c r="M43" s="20" t="n">
        <v>81</v>
      </c>
      <c r="N43" s="21" t="n">
        <f aca="false">IFERROR(K43/D43,"")</f>
        <v>0.375302663438257</v>
      </c>
    </row>
    <row r="44" customFormat="false" ht="15" hidden="false" customHeight="false" outlineLevel="0" collapsed="false">
      <c r="B44" s="16" t="n">
        <v>46386</v>
      </c>
      <c r="C44" s="7" t="s">
        <v>56</v>
      </c>
      <c r="D44" s="17" t="n">
        <v>409</v>
      </c>
      <c r="E44" s="18" t="n">
        <v>3175.84</v>
      </c>
      <c r="F44" s="18" t="n">
        <v>780.27</v>
      </c>
      <c r="G44" s="18" t="n">
        <v>1214.41</v>
      </c>
      <c r="H44" s="18" t="n">
        <v>298.24</v>
      </c>
      <c r="I44" s="18" t="n">
        <v>66.12</v>
      </c>
      <c r="J44" s="19" t="n">
        <f aca="false">SUM(E44:I44)</f>
        <v>5534.88</v>
      </c>
      <c r="K44" s="17" t="n">
        <v>155</v>
      </c>
      <c r="L44" s="20" t="n">
        <v>4</v>
      </c>
      <c r="M44" s="20" t="n">
        <v>81</v>
      </c>
      <c r="N44" s="21" t="n">
        <f aca="false">IFERROR(K44/D44,"")</f>
        <v>0.378973105134474</v>
      </c>
    </row>
    <row r="45" customFormat="false" ht="15" hidden="false" customHeight="false" outlineLevel="0" collapsed="false">
      <c r="B45" s="16" t="n">
        <v>46387</v>
      </c>
      <c r="C45" s="7" t="s">
        <v>58</v>
      </c>
      <c r="D45" s="17" t="n">
        <v>241</v>
      </c>
      <c r="E45" s="18" t="n">
        <v>1810.98</v>
      </c>
      <c r="F45" s="18" t="n">
        <v>188.39</v>
      </c>
      <c r="G45" s="18" t="n">
        <v>571.45</v>
      </c>
      <c r="H45" s="18" t="n">
        <v>158.23</v>
      </c>
      <c r="I45" s="18" t="n">
        <v>86.31</v>
      </c>
      <c r="J45" s="19" t="n">
        <f aca="false">SUM(E45:I45)</f>
        <v>2815.36</v>
      </c>
      <c r="K45" s="17" t="n">
        <v>75</v>
      </c>
      <c r="L45" s="20" t="n">
        <v>1</v>
      </c>
      <c r="M45" s="20" t="n">
        <v>57</v>
      </c>
      <c r="N45" s="21" t="n">
        <f aca="false">IFERROR(K45/D45,"")</f>
        <v>0.311203319502075</v>
      </c>
    </row>
    <row r="46" customFormat="false" ht="15" hidden="false" customHeight="false" outlineLevel="0" collapsed="false">
      <c r="B46" s="30" t="s">
        <v>76</v>
      </c>
      <c r="C46" s="30" t="s">
        <v>77</v>
      </c>
      <c r="D46" s="31" t="n">
        <f aca="false">SUM(D15:D45)</f>
        <v>8190</v>
      </c>
      <c r="E46" s="32" t="n">
        <f aca="false">SUM(E15:E45)</f>
        <v>61450</v>
      </c>
      <c r="F46" s="32" t="n">
        <f aca="false">SUM(F15:F45)</f>
        <v>18620</v>
      </c>
      <c r="G46" s="32" t="n">
        <f aca="false">SUM(G15:G45)</f>
        <v>22340</v>
      </c>
      <c r="H46" s="32" t="n">
        <f aca="false">SUM(H15:H45)</f>
        <v>6980</v>
      </c>
      <c r="I46" s="32" t="n">
        <f aca="false">SUM(I15:I45)</f>
        <v>8455</v>
      </c>
      <c r="J46" s="32" t="n">
        <f aca="false">SUM(J15:J45)</f>
        <v>117845</v>
      </c>
      <c r="K46" s="31" t="n">
        <f aca="false">SUM(K15:K45)</f>
        <v>2940</v>
      </c>
      <c r="L46" s="33" t="n">
        <f aca="false">SUM(L15:L45)</f>
        <v>96</v>
      </c>
      <c r="M46" s="33" t="n">
        <f aca="false">SUM(M15:M45)</f>
        <v>2080</v>
      </c>
    </row>
    <row r="48" customFormat="false" ht="15" hidden="false" customHeight="false" outlineLevel="0" collapsed="false">
      <c r="B48" s="34" t="s">
        <v>78</v>
      </c>
    </row>
    <row r="49" customFormat="false" ht="15" hidden="false" customHeight="false" outlineLevel="0" collapsed="false">
      <c r="B49" s="34" t="s">
        <v>79</v>
      </c>
    </row>
    <row r="50" customFormat="false" ht="15" hidden="false" customHeight="false" outlineLevel="0" collapsed="false">
      <c r="B50" s="34" t="s">
        <v>80</v>
      </c>
    </row>
    <row r="51" customFormat="false" ht="15" hidden="false" customHeight="false" outlineLevel="0" collapsed="false">
      <c r="B51" s="34" t="s">
        <v>81</v>
      </c>
    </row>
  </sheetData>
  <mergeCells count="11">
    <mergeCell ref="A1:R1"/>
    <mergeCell ref="A2:R2"/>
    <mergeCell ref="A4:R4"/>
    <mergeCell ref="A5:R5"/>
    <mergeCell ref="A6:R6"/>
    <mergeCell ref="A7:R7"/>
    <mergeCell ref="A8:R8"/>
    <mergeCell ref="A9:R9"/>
    <mergeCell ref="A10:R10"/>
    <mergeCell ref="P28:P31"/>
    <mergeCell ref="Q28:R31"/>
  </mergeCells>
  <conditionalFormatting sqref="N15:N45">
    <cfRule type="cellIs" priority="2" operator="lessThan" aboveAverage="0" equalAverage="0" bottom="0" percent="0" rank="0" text="" dxfId="0">
      <formula>0.33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3A5C"/>
    <pageSetUpPr fitToPage="true"/>
  </sheetPr>
  <dimension ref="A1:N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6"/>
    <col collapsed="false" customWidth="true" hidden="false" outlineLevel="0" max="3" min="3" style="0" width="32"/>
    <col collapsed="false" customWidth="true" hidden="false" outlineLevel="0" max="4" min="4" style="0" width="6"/>
    <col collapsed="false" customWidth="true" hidden="false" outlineLevel="0" max="6" min="5" style="0" width="13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10" min="9" style="0" width="13"/>
    <col collapsed="false" customWidth="true" hidden="false" outlineLevel="0" max="11" min="11" style="0" width="11"/>
    <col collapsed="false" customWidth="true" hidden="false" outlineLevel="0" max="12" min="12" style="0" width="4"/>
    <col collapsed="false" customWidth="true" hidden="false" outlineLevel="0" max="13" min="13" style="0" width="30"/>
    <col collapsed="false" customWidth="true" hidden="false" outlineLevel="0" max="14" min="14" style="0" width="12"/>
  </cols>
  <sheetData>
    <row r="1" customFormat="false" ht="30" hidden="false" customHeight="true" outlineLevel="0" collapsed="false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8" hidden="false" customHeight="true" outlineLevel="0" collapsed="false">
      <c r="A2" s="2" t="s">
        <v>83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15" hidden="false" customHeight="false" outlineLevel="0" collapsed="false">
      <c r="A4" s="12" t="s">
        <v>32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customFormat="false" ht="15" hidden="false" customHeight="true" outlineLevel="0" collapsed="false">
      <c r="A5" s="13" t="s">
        <v>84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customFormat="false" ht="30" hidden="false" customHeight="true" outlineLevel="0" collapsed="false">
      <c r="A6" s="13" t="s">
        <v>85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customFormat="false" ht="15" hidden="false" customHeight="false" outlineLevel="0" collapsed="false">
      <c r="A7" s="14" t="s">
        <v>35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customFormat="false" ht="15" hidden="false" customHeight="true" outlineLevel="0" collapsed="false">
      <c r="A8" s="13" t="s">
        <v>86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customFormat="false" ht="30" hidden="false" customHeight="true" outlineLevel="0" collapsed="false">
      <c r="A9" s="13" t="s">
        <v>87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customFormat="false" ht="15" hidden="false" customHeight="false" outlineLevel="0" collapsed="false">
      <c r="A10" s="15" t="s">
        <v>37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customFormat="false" ht="30" hidden="false" customHeight="true" outlineLevel="0" collapsed="false">
      <c r="A11" s="13" t="s">
        <v>88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4" customFormat="false" ht="42" hidden="false" customHeight="true" outlineLevel="0" collapsed="false">
      <c r="B14" s="5" t="s">
        <v>89</v>
      </c>
      <c r="C14" s="5" t="s">
        <v>90</v>
      </c>
      <c r="D14" s="5" t="s">
        <v>91</v>
      </c>
      <c r="E14" s="5" t="s">
        <v>92</v>
      </c>
      <c r="F14" s="5" t="s">
        <v>93</v>
      </c>
      <c r="G14" s="5" t="s">
        <v>94</v>
      </c>
      <c r="H14" s="5" t="s">
        <v>95</v>
      </c>
      <c r="I14" s="5" t="s">
        <v>96</v>
      </c>
      <c r="J14" s="5" t="s">
        <v>97</v>
      </c>
      <c r="K14" s="5" t="s">
        <v>98</v>
      </c>
    </row>
    <row r="15" customFormat="false" ht="15" hidden="false" customHeight="false" outlineLevel="0" collapsed="false">
      <c r="B15" s="35" t="s">
        <v>99</v>
      </c>
      <c r="C15" s="30" t="s">
        <v>100</v>
      </c>
      <c r="D15" s="36" t="s">
        <v>101</v>
      </c>
      <c r="E15" s="37" t="n">
        <v>120500</v>
      </c>
      <c r="F15" s="38" t="n">
        <f aca="false">'1-Les KPI de décembre'!J46</f>
        <v>117845</v>
      </c>
      <c r="G15" s="39" t="n">
        <f aca="false">F15-E15</f>
        <v>-2655</v>
      </c>
      <c r="H15" s="21" t="n">
        <f aca="false">F15/E15</f>
        <v>0.977966804979253</v>
      </c>
      <c r="I15" s="37" t="n">
        <v>112515</v>
      </c>
      <c r="J15" s="40" t="n">
        <f aca="false">F15/I15-1</f>
        <v>0.0473714615829</v>
      </c>
      <c r="K15" s="41" t="str">
        <f aca="false">IF(D15="↑",IF(H15&gt;=1,"Vert",IF(H15&gt;=0.95,"Orange","Rouge")),IF(H15&lt;=1,"Vert",IF(H15&lt;=1.05,"Orange","Rouge")))</f>
        <v>Orange</v>
      </c>
      <c r="M15" s="30" t="s">
        <v>102</v>
      </c>
      <c r="N15" s="42" t="n">
        <f aca="false">COUNTIF(K15:K29,"Rouge")</f>
        <v>7</v>
      </c>
    </row>
    <row r="16" customFormat="false" ht="15" hidden="false" customHeight="false" outlineLevel="0" collapsed="false">
      <c r="B16" s="35" t="s">
        <v>99</v>
      </c>
      <c r="C16" s="7" t="s">
        <v>103</v>
      </c>
      <c r="D16" s="36" t="s">
        <v>101</v>
      </c>
      <c r="E16" s="37" t="n">
        <v>62000</v>
      </c>
      <c r="F16" s="38" t="n">
        <f aca="false">'1-Les KPI de décembre'!E46</f>
        <v>61450</v>
      </c>
      <c r="G16" s="39" t="n">
        <f aca="false">F16-E16</f>
        <v>-550</v>
      </c>
      <c r="H16" s="21" t="n">
        <f aca="false">F16/E16</f>
        <v>0.991129032258065</v>
      </c>
      <c r="I16" s="37" t="n">
        <v>58900</v>
      </c>
      <c r="J16" s="40" t="n">
        <f aca="false">F16/I16-1</f>
        <v>0.0432937181663837</v>
      </c>
      <c r="K16" s="41" t="str">
        <f aca="false">IF(D16="↑",IF(H16&gt;=1,"Vert",IF(H16&gt;=0.95,"Orange","Rouge")),IF(H16&lt;=1,"Vert",IF(H16&lt;=1.05,"Orange","Rouge")))</f>
        <v>Orange</v>
      </c>
      <c r="M16" s="7" t="s">
        <v>104</v>
      </c>
      <c r="N16" s="42" t="n">
        <f aca="false">COUNTIF(K15:K29,"Orange")</f>
        <v>6</v>
      </c>
    </row>
    <row r="17" customFormat="false" ht="15" hidden="false" customHeight="false" outlineLevel="0" collapsed="false">
      <c r="B17" s="35" t="s">
        <v>99</v>
      </c>
      <c r="C17" s="7" t="s">
        <v>105</v>
      </c>
      <c r="D17" s="36" t="s">
        <v>101</v>
      </c>
      <c r="E17" s="37" t="n">
        <v>20000</v>
      </c>
      <c r="F17" s="38" t="n">
        <f aca="false">'1-Les KPI de décembre'!F46</f>
        <v>18620</v>
      </c>
      <c r="G17" s="39" t="n">
        <f aca="false">F17-E17</f>
        <v>-1380</v>
      </c>
      <c r="H17" s="21" t="n">
        <f aca="false">F17/E17</f>
        <v>0.931</v>
      </c>
      <c r="I17" s="37" t="n">
        <v>19870</v>
      </c>
      <c r="J17" s="40" t="n">
        <f aca="false">F17/I17-1</f>
        <v>-0.0629089079013588</v>
      </c>
      <c r="K17" s="41" t="str">
        <f aca="false">IF(D17="↑",IF(H17&gt;=1,"Vert",IF(H17&gt;=0.95,"Orange","Rouge")),IF(H17&lt;=1,"Vert",IF(H17&lt;=1.05,"Orange","Rouge")))</f>
        <v>Rouge</v>
      </c>
      <c r="M17" s="7" t="s">
        <v>106</v>
      </c>
      <c r="N17" s="42" t="n">
        <f aca="false">COUNTIF(K15:K29,"Vert")</f>
        <v>2</v>
      </c>
    </row>
    <row r="18" customFormat="false" ht="15" hidden="false" customHeight="false" outlineLevel="0" collapsed="false">
      <c r="B18" s="35" t="s">
        <v>99</v>
      </c>
      <c r="C18" s="7" t="s">
        <v>107</v>
      </c>
      <c r="D18" s="36" t="s">
        <v>101</v>
      </c>
      <c r="E18" s="37" t="n">
        <v>21500</v>
      </c>
      <c r="F18" s="38" t="n">
        <f aca="false">'1-Les KPI de décembre'!G46</f>
        <v>22340</v>
      </c>
      <c r="G18" s="39" t="n">
        <f aca="false">F18-E18</f>
        <v>840</v>
      </c>
      <c r="H18" s="21" t="n">
        <f aca="false">F18/E18</f>
        <v>1.03906976744186</v>
      </c>
      <c r="I18" s="37" t="n">
        <v>20150</v>
      </c>
      <c r="J18" s="40" t="n">
        <f aca="false">F18/I18-1</f>
        <v>0.108684863523573</v>
      </c>
      <c r="K18" s="41" t="str">
        <f aca="false">IF(D18="↑",IF(H18&gt;=1,"Vert",IF(H18&gt;=0.95,"Orange","Rouge")),IF(H18&lt;=1,"Vert",IF(H18&lt;=1.05,"Orange","Rouge")))</f>
        <v>Vert</v>
      </c>
    </row>
    <row r="19" customFormat="false" ht="15" hidden="false" customHeight="false" outlineLevel="0" collapsed="false">
      <c r="B19" s="35" t="s">
        <v>99</v>
      </c>
      <c r="C19" s="7" t="s">
        <v>108</v>
      </c>
      <c r="D19" s="36" t="s">
        <v>101</v>
      </c>
      <c r="E19" s="37" t="n">
        <v>7500</v>
      </c>
      <c r="F19" s="38" t="n">
        <f aca="false">'1-Les KPI de décembre'!H46</f>
        <v>6980</v>
      </c>
      <c r="G19" s="39" t="n">
        <f aca="false">F19-E19</f>
        <v>-520</v>
      </c>
      <c r="H19" s="21" t="n">
        <f aca="false">F19/E19</f>
        <v>0.930666666666667</v>
      </c>
      <c r="I19" s="37" t="n">
        <v>7420</v>
      </c>
      <c r="J19" s="40" t="n">
        <f aca="false">F19/I19-1</f>
        <v>-0.0592991913746631</v>
      </c>
      <c r="K19" s="41" t="str">
        <f aca="false">IF(D19="↑",IF(H19&gt;=1,"Vert",IF(H19&gt;=0.95,"Orange","Rouge")),IF(H19&lt;=1,"Vert",IF(H19&lt;=1.05,"Orange","Rouge")))</f>
        <v>Rouge</v>
      </c>
    </row>
    <row r="20" customFormat="false" ht="15" hidden="false" customHeight="false" outlineLevel="0" collapsed="false">
      <c r="B20" s="35" t="s">
        <v>99</v>
      </c>
      <c r="C20" s="7" t="s">
        <v>109</v>
      </c>
      <c r="D20" s="36" t="s">
        <v>101</v>
      </c>
      <c r="E20" s="37" t="n">
        <v>9500</v>
      </c>
      <c r="F20" s="38" t="n">
        <f aca="false">'1-Les KPI de décembre'!I46</f>
        <v>8455</v>
      </c>
      <c r="G20" s="39" t="n">
        <f aca="false">F20-E20</f>
        <v>-1045</v>
      </c>
      <c r="H20" s="21" t="n">
        <f aca="false">F20/E20</f>
        <v>0.89</v>
      </c>
      <c r="I20" s="37" t="n">
        <v>6175</v>
      </c>
      <c r="J20" s="40" t="n">
        <f aca="false">F20/I20-1</f>
        <v>0.369230769230769</v>
      </c>
      <c r="K20" s="41" t="str">
        <f aca="false">IF(D20="↑",IF(H20&gt;=1,"Vert",IF(H20&gt;=0.95,"Orange","Rouge")),IF(H20&lt;=1,"Vert",IF(H20&lt;=1.05,"Orange","Rouge")))</f>
        <v>Rouge</v>
      </c>
    </row>
    <row r="21" customFormat="false" ht="15" hidden="false" customHeight="false" outlineLevel="0" collapsed="false">
      <c r="B21" s="43" t="s">
        <v>110</v>
      </c>
      <c r="C21" s="7" t="s">
        <v>111</v>
      </c>
      <c r="D21" s="36" t="s">
        <v>101</v>
      </c>
      <c r="E21" s="44" t="n">
        <v>8300</v>
      </c>
      <c r="F21" s="24" t="n">
        <f aca="false">'1-Les KPI de décembre'!D46</f>
        <v>8190</v>
      </c>
      <c r="G21" s="45" t="n">
        <f aca="false">F21-E21</f>
        <v>-110</v>
      </c>
      <c r="H21" s="21" t="n">
        <f aca="false">F21/E21</f>
        <v>0.986746987951807</v>
      </c>
      <c r="I21" s="44" t="n">
        <v>7950</v>
      </c>
      <c r="J21" s="40" t="n">
        <f aca="false">F21/I21-1</f>
        <v>0.030188679245283</v>
      </c>
      <c r="K21" s="41" t="str">
        <f aca="false">IF(D21="↑",IF(H21&gt;=1,"Vert",IF(H21&gt;=0.95,"Orange","Rouge")),IF(H21&lt;=1,"Vert",IF(H21&lt;=1.05,"Orange","Rouge")))</f>
        <v>Orange</v>
      </c>
    </row>
    <row r="22" customFormat="false" ht="15" hidden="false" customHeight="false" outlineLevel="0" collapsed="false">
      <c r="B22" s="43" t="s">
        <v>110</v>
      </c>
      <c r="C22" s="7" t="s">
        <v>112</v>
      </c>
      <c r="D22" s="36" t="s">
        <v>101</v>
      </c>
      <c r="E22" s="18" t="n">
        <v>14.5</v>
      </c>
      <c r="F22" s="19" t="n">
        <f aca="false">'1-Les KPI de décembre'!Q21</f>
        <v>14.3888888888889</v>
      </c>
      <c r="G22" s="46" t="n">
        <f aca="false">F22-E22</f>
        <v>-0.111111111111111</v>
      </c>
      <c r="H22" s="21" t="n">
        <f aca="false">F22/E22</f>
        <v>0.992337164750958</v>
      </c>
      <c r="I22" s="18" t="n">
        <v>14.1528</v>
      </c>
      <c r="J22" s="40" t="n">
        <f aca="false">F22/I22-1</f>
        <v>0.0166814262116959</v>
      </c>
      <c r="K22" s="41" t="str">
        <f aca="false">IF(D22="↑",IF(H22&gt;=1,"Vert",IF(H22&gt;=0.95,"Orange","Rouge")),IF(H22&lt;=1,"Vert",IF(H22&lt;=1.05,"Orange","Rouge")))</f>
        <v>Orange</v>
      </c>
    </row>
    <row r="23" customFormat="false" ht="15" hidden="false" customHeight="false" outlineLevel="0" collapsed="false">
      <c r="B23" s="43" t="s">
        <v>110</v>
      </c>
      <c r="C23" s="7" t="s">
        <v>113</v>
      </c>
      <c r="D23" s="36" t="s">
        <v>101</v>
      </c>
      <c r="E23" s="47" t="n">
        <v>0.38</v>
      </c>
      <c r="F23" s="25" t="n">
        <f aca="false">'1-Les KPI de décembre'!Q22</f>
        <v>0.358974358974359</v>
      </c>
      <c r="G23" s="48" t="n">
        <f aca="false">(F23-E23)*100</f>
        <v>-2.1025641025641</v>
      </c>
      <c r="H23" s="21" t="n">
        <f aca="false">F23/E23</f>
        <v>0.944669365721997</v>
      </c>
      <c r="I23" s="47" t="n">
        <v>0.3497</v>
      </c>
      <c r="J23" s="49" t="n">
        <f aca="false">(F23-I23)*100</f>
        <v>0.927435897435897</v>
      </c>
      <c r="K23" s="41" t="str">
        <f aca="false">IF(D23="↑",IF(H23&gt;=1,"Vert",IF(H23&gt;=0.95,"Orange","Rouge")),IF(H23&lt;=1,"Vert",IF(H23&lt;=1.05,"Orange","Rouge")))</f>
        <v>Rouge</v>
      </c>
    </row>
    <row r="24" customFormat="false" ht="15" hidden="false" customHeight="false" outlineLevel="0" collapsed="false">
      <c r="B24" s="43" t="s">
        <v>110</v>
      </c>
      <c r="C24" s="7" t="s">
        <v>114</v>
      </c>
      <c r="D24" s="36" t="s">
        <v>101</v>
      </c>
      <c r="E24" s="18" t="n">
        <v>7</v>
      </c>
      <c r="F24" s="19" t="n">
        <f aca="false">'1-Les KPI de décembre'!Q23</f>
        <v>7.59863945578231</v>
      </c>
      <c r="G24" s="46" t="n">
        <f aca="false">F24-E24</f>
        <v>0.598639455782313</v>
      </c>
      <c r="H24" s="21" t="n">
        <f aca="false">F24/E24</f>
        <v>1.08551992225462</v>
      </c>
      <c r="I24" s="18" t="n">
        <v>7.2482</v>
      </c>
      <c r="J24" s="40" t="n">
        <f aca="false">F24/I24-1</f>
        <v>0.0483484804202854</v>
      </c>
      <c r="K24" s="41" t="str">
        <f aca="false">IF(D24="↑",IF(H24&gt;=1,"Vert",IF(H24&gt;=0.95,"Orange","Rouge")),IF(H24&lt;=1,"Vert",IF(H24&lt;=1.05,"Orange","Rouge")))</f>
        <v>Vert</v>
      </c>
    </row>
    <row r="25" customFormat="false" ht="15" hidden="false" customHeight="false" outlineLevel="0" collapsed="false">
      <c r="B25" s="43" t="s">
        <v>110</v>
      </c>
      <c r="C25" s="7" t="s">
        <v>115</v>
      </c>
      <c r="D25" s="36" t="s">
        <v>101</v>
      </c>
      <c r="E25" s="50" t="n">
        <v>100</v>
      </c>
      <c r="F25" s="51" t="n">
        <f aca="false">'1-Les KPI de décembre'!L46</f>
        <v>96</v>
      </c>
      <c r="G25" s="45" t="n">
        <f aca="false">F25-E25</f>
        <v>-4</v>
      </c>
      <c r="H25" s="21" t="n">
        <f aca="false">F25/E25</f>
        <v>0.96</v>
      </c>
      <c r="I25" s="50" t="n">
        <v>104</v>
      </c>
      <c r="J25" s="40" t="n">
        <f aca="false">F25/I25-1</f>
        <v>-0.0769230769230769</v>
      </c>
      <c r="K25" s="41" t="str">
        <f aca="false">IF(D25="↑",IF(H25&gt;=1,"Vert",IF(H25&gt;=0.95,"Orange","Rouge")),IF(H25&lt;=1,"Vert",IF(H25&lt;=1.05,"Orange","Rouge")))</f>
        <v>Orange</v>
      </c>
    </row>
    <row r="26" customFormat="false" ht="15" hidden="false" customHeight="false" outlineLevel="0" collapsed="false">
      <c r="B26" s="52" t="s">
        <v>116</v>
      </c>
      <c r="C26" s="7" t="s">
        <v>117</v>
      </c>
      <c r="D26" s="53" t="s">
        <v>118</v>
      </c>
      <c r="E26" s="54" t="n">
        <v>2000</v>
      </c>
      <c r="F26" s="55" t="n">
        <f aca="false">'1-Les KPI de décembre'!M46</f>
        <v>2080</v>
      </c>
      <c r="G26" s="56" t="n">
        <f aca="false">F26-E26</f>
        <v>80</v>
      </c>
      <c r="H26" s="21" t="n">
        <f aca="false">F26/E26</f>
        <v>1.04</v>
      </c>
      <c r="I26" s="54" t="n">
        <v>2010</v>
      </c>
      <c r="J26" s="40" t="n">
        <f aca="false">F26/I26-1</f>
        <v>0.0348258706467661</v>
      </c>
      <c r="K26" s="41" t="str">
        <f aca="false">IF(D26="↑",IF(H26&gt;=1,"Vert",IF(H26&gt;=0.95,"Orange","Rouge")),IF(H26&lt;=1,"Vert",IF(H26&lt;=1.05,"Orange","Rouge")))</f>
        <v>Orange</v>
      </c>
    </row>
    <row r="27" customFormat="false" ht="15" hidden="false" customHeight="false" outlineLevel="0" collapsed="false">
      <c r="B27" s="52" t="s">
        <v>116</v>
      </c>
      <c r="C27" s="7" t="s">
        <v>119</v>
      </c>
      <c r="D27" s="36" t="s">
        <v>101</v>
      </c>
      <c r="E27" s="57" t="n">
        <v>60</v>
      </c>
      <c r="F27" s="26" t="n">
        <f aca="false">'1-Les KPI de décembre'!Q25</f>
        <v>56.65625</v>
      </c>
      <c r="G27" s="58" t="n">
        <f aca="false">F27-E27</f>
        <v>-3.34375</v>
      </c>
      <c r="H27" s="21" t="n">
        <f aca="false">F27/E27</f>
        <v>0.944270833333333</v>
      </c>
      <c r="I27" s="57" t="n">
        <v>55.9776</v>
      </c>
      <c r="J27" s="40" t="n">
        <f aca="false">F27/I27-1</f>
        <v>0.0121235994397759</v>
      </c>
      <c r="K27" s="41" t="str">
        <f aca="false">IF(D27="↑",IF(H27&gt;=1,"Vert",IF(H27&gt;=0.95,"Orange","Rouge")),IF(H27&lt;=1,"Vert",IF(H27&lt;=1.05,"Orange","Rouge")))</f>
        <v>Rouge</v>
      </c>
    </row>
    <row r="28" customFormat="false" ht="15" hidden="false" customHeight="false" outlineLevel="0" collapsed="false">
      <c r="B28" s="59" t="s">
        <v>120</v>
      </c>
      <c r="C28" s="7" t="s">
        <v>121</v>
      </c>
      <c r="D28" s="36" t="s">
        <v>101</v>
      </c>
      <c r="E28" s="50" t="n">
        <v>180</v>
      </c>
      <c r="F28" s="51" t="n">
        <f aca="false">'1-Les KPI de décembre'!Q26</f>
        <v>142</v>
      </c>
      <c r="G28" s="45" t="n">
        <f aca="false">F28-E28</f>
        <v>-38</v>
      </c>
      <c r="H28" s="21" t="n">
        <f aca="false">F28/E28</f>
        <v>0.788888888888889</v>
      </c>
      <c r="I28" s="50" t="n">
        <v>121</v>
      </c>
      <c r="J28" s="40" t="n">
        <f aca="false">F28/I28-1</f>
        <v>0.173553719008265</v>
      </c>
      <c r="K28" s="41" t="str">
        <f aca="false">IF(D28="↑",IF(H28&gt;=1,"Vert",IF(H28&gt;=0.95,"Orange","Rouge")),IF(H28&lt;=1,"Vert",IF(H28&lt;=1.05,"Orange","Rouge")))</f>
        <v>Rouge</v>
      </c>
    </row>
    <row r="29" customFormat="false" ht="15" hidden="false" customHeight="false" outlineLevel="0" collapsed="false">
      <c r="B29" s="59" t="s">
        <v>120</v>
      </c>
      <c r="C29" s="7" t="s">
        <v>122</v>
      </c>
      <c r="D29" s="53" t="s">
        <v>118</v>
      </c>
      <c r="E29" s="50" t="n">
        <v>12</v>
      </c>
      <c r="F29" s="51" t="n">
        <f aca="false">'1-Les KPI de décembre'!Q27</f>
        <v>15</v>
      </c>
      <c r="G29" s="45" t="n">
        <f aca="false">F29-E29</f>
        <v>3</v>
      </c>
      <c r="H29" s="21" t="n">
        <f aca="false">F29/E29</f>
        <v>1.25</v>
      </c>
      <c r="I29" s="50" t="n">
        <v>11</v>
      </c>
      <c r="J29" s="40" t="n">
        <f aca="false">F29/I29-1</f>
        <v>0.363636363636364</v>
      </c>
      <c r="K29" s="41" t="str">
        <f aca="false">IF(D29="↑",IF(H29&gt;=1,"Vert",IF(H29&gt;=0.95,"Orange","Rouge")),IF(H29&lt;=1,"Vert",IF(H29&lt;=1.05,"Orange","Rouge")))</f>
        <v>Rouge</v>
      </c>
    </row>
    <row r="31" customFormat="false" ht="15" hidden="false" customHeight="false" outlineLevel="0" collapsed="false">
      <c r="B31" s="11" t="s">
        <v>123</v>
      </c>
    </row>
    <row r="33" customFormat="false" ht="15" hidden="false" customHeight="false" outlineLevel="0" collapsed="false">
      <c r="B33" s="34" t="s">
        <v>124</v>
      </c>
    </row>
    <row r="34" customFormat="false" ht="15" hidden="false" customHeight="false" outlineLevel="0" collapsed="false">
      <c r="B34" s="34" t="s">
        <v>125</v>
      </c>
    </row>
    <row r="35" customFormat="false" ht="15" hidden="false" customHeight="false" outlineLevel="0" collapsed="false">
      <c r="B35" s="34" t="s">
        <v>126</v>
      </c>
    </row>
    <row r="36" customFormat="false" ht="15" hidden="false" customHeight="false" outlineLevel="0" collapsed="false">
      <c r="B36" s="34" t="s">
        <v>127</v>
      </c>
    </row>
    <row r="37" customFormat="false" ht="15" hidden="false" customHeight="false" outlineLevel="0" collapsed="false">
      <c r="B37" s="34" t="s">
        <v>128</v>
      </c>
    </row>
  </sheetData>
  <mergeCells count="10">
    <mergeCell ref="A1:N1"/>
    <mergeCell ref="A2:N2"/>
    <mergeCell ref="A4:N4"/>
    <mergeCell ref="A5:N5"/>
    <mergeCell ref="A6:N6"/>
    <mergeCell ref="A7:N7"/>
    <mergeCell ref="A8:N8"/>
    <mergeCell ref="A9:N9"/>
    <mergeCell ref="A10:N10"/>
    <mergeCell ref="A11:N11"/>
  </mergeCells>
  <conditionalFormatting sqref="K15:K29">
    <cfRule type="expression" priority="2" aboveAverage="0" equalAverage="0" bottom="0" percent="0" rank="0" text="" dxfId="1">
      <formula>$K15="Vert"</formula>
    </cfRule>
    <cfRule type="expression" priority="3" aboveAverage="0" equalAverage="0" bottom="0" percent="0" rank="0" text="" dxfId="2">
      <formula>$K15="Orange"</formula>
    </cfRule>
    <cfRule type="expression" priority="4" aboveAverage="0" equalAverage="0" bottom="0" percent="0" rank="0" text="" dxfId="0">
      <formula>$K15="Rouge"</formula>
    </cfRule>
  </conditionalFormatting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&amp;CREBOND &amp;&amp; CO · Tableau de bord de décembre 2026</oddHeader>
    <oddFooter>&amp;RLéa, assistante manager ·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97316"/>
    <pageSetUpPr fitToPage="false"/>
  </sheetPr>
  <dimension ref="A1:I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"/>
    <col collapsed="false" customWidth="true" hidden="false" outlineLevel="0" max="3" min="3" style="0" width="26"/>
    <col collapsed="false" customWidth="true" hidden="false" outlineLevel="0" max="5" min="4" style="0" width="28"/>
    <col collapsed="false" customWidth="true" hidden="false" outlineLevel="0" max="6" min="6" style="0" width="26"/>
    <col collapsed="false" customWidth="true" hidden="false" outlineLevel="0" max="7" min="7" style="0" width="12"/>
    <col collapsed="false" customWidth="true" hidden="false" outlineLevel="0" max="8" min="8" style="0" width="7"/>
    <col collapsed="false" customWidth="true" hidden="false" outlineLevel="0" max="9" min="9" style="0" width="14"/>
  </cols>
  <sheetData>
    <row r="1" customFormat="false" ht="30" hidden="false" customHeight="true" outlineLevel="0" collapsed="false">
      <c r="A1" s="1" t="s">
        <v>129</v>
      </c>
      <c r="B1" s="1"/>
      <c r="C1" s="1"/>
      <c r="D1" s="1"/>
      <c r="E1" s="1"/>
      <c r="F1" s="1"/>
      <c r="G1" s="1"/>
      <c r="H1" s="1"/>
      <c r="I1" s="1"/>
    </row>
    <row r="2" customFormat="false" ht="18" hidden="false" customHeight="true" outlineLevel="0" collapsed="false">
      <c r="A2" s="2" t="s">
        <v>130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false" outlineLevel="0" collapsed="false">
      <c r="A4" s="12" t="s">
        <v>32</v>
      </c>
      <c r="B4" s="12"/>
      <c r="C4" s="12"/>
      <c r="D4" s="12"/>
      <c r="E4" s="12"/>
      <c r="F4" s="12"/>
      <c r="G4" s="12"/>
      <c r="H4" s="12"/>
      <c r="I4" s="12"/>
    </row>
    <row r="5" customFormat="false" ht="30" hidden="false" customHeight="true" outlineLevel="0" collapsed="false">
      <c r="A5" s="13" t="s">
        <v>131</v>
      </c>
      <c r="B5" s="13"/>
      <c r="C5" s="13"/>
      <c r="D5" s="13"/>
      <c r="E5" s="13"/>
      <c r="F5" s="13"/>
      <c r="G5" s="13"/>
      <c r="H5" s="13"/>
      <c r="I5" s="13"/>
    </row>
    <row r="6" customFormat="false" ht="30" hidden="false" customHeight="true" outlineLevel="0" collapsed="false">
      <c r="A6" s="13" t="s">
        <v>132</v>
      </c>
      <c r="B6" s="13"/>
      <c r="C6" s="13"/>
      <c r="D6" s="13"/>
      <c r="E6" s="13"/>
      <c r="F6" s="13"/>
      <c r="G6" s="13"/>
      <c r="H6" s="13"/>
      <c r="I6" s="13"/>
    </row>
    <row r="7" customFormat="false" ht="15" hidden="false" customHeight="false" outlineLevel="0" collapsed="false">
      <c r="A7" s="14" t="s">
        <v>35</v>
      </c>
      <c r="B7" s="14"/>
      <c r="C7" s="14"/>
      <c r="D7" s="14"/>
      <c r="E7" s="14"/>
      <c r="F7" s="14"/>
      <c r="G7" s="14"/>
      <c r="H7" s="14"/>
      <c r="I7" s="14"/>
    </row>
    <row r="8" customFormat="false" ht="15" hidden="false" customHeight="true" outlineLevel="0" collapsed="false">
      <c r="A8" s="13" t="s">
        <v>133</v>
      </c>
      <c r="B8" s="13"/>
      <c r="C8" s="13"/>
      <c r="D8" s="13"/>
      <c r="E8" s="13"/>
      <c r="F8" s="13"/>
      <c r="G8" s="13"/>
      <c r="H8" s="13"/>
      <c r="I8" s="13"/>
    </row>
    <row r="9" customFormat="false" ht="15" hidden="false" customHeight="false" outlineLevel="0" collapsed="false">
      <c r="A9" s="15" t="s">
        <v>37</v>
      </c>
      <c r="B9" s="15"/>
      <c r="C9" s="15"/>
      <c r="D9" s="15"/>
      <c r="E9" s="15"/>
      <c r="F9" s="15"/>
      <c r="G9" s="15"/>
      <c r="H9" s="15"/>
      <c r="I9" s="15"/>
    </row>
    <row r="10" customFormat="false" ht="30" hidden="false" customHeight="true" outlineLevel="0" collapsed="false">
      <c r="A10" s="13" t="s">
        <v>134</v>
      </c>
      <c r="B10" s="13"/>
      <c r="C10" s="13"/>
      <c r="D10" s="13"/>
      <c r="E10" s="13"/>
      <c r="F10" s="13"/>
      <c r="G10" s="13"/>
      <c r="H10" s="13"/>
      <c r="I10" s="13"/>
    </row>
    <row r="13" customFormat="false" ht="15" hidden="false" customHeight="false" outlineLevel="0" collapsed="false">
      <c r="B13" s="23" t="s">
        <v>135</v>
      </c>
      <c r="C13" s="60" t="s">
        <v>136</v>
      </c>
      <c r="D13" s="60"/>
      <c r="E13" s="60"/>
      <c r="F13" s="60"/>
      <c r="G13" s="60"/>
      <c r="H13" s="60"/>
      <c r="I13" s="60"/>
    </row>
    <row r="14" customFormat="false" ht="30" hidden="false" customHeight="true" outlineLevel="0" collapsed="false">
      <c r="B14" s="5" t="s">
        <v>6</v>
      </c>
      <c r="C14" s="5" t="s">
        <v>90</v>
      </c>
      <c r="D14" s="5" t="s">
        <v>137</v>
      </c>
      <c r="E14" s="5" t="s">
        <v>138</v>
      </c>
      <c r="F14" s="5" t="s">
        <v>139</v>
      </c>
      <c r="G14" s="5" t="s">
        <v>140</v>
      </c>
      <c r="H14" s="5" t="s">
        <v>91</v>
      </c>
      <c r="I14" s="5" t="s">
        <v>92</v>
      </c>
    </row>
    <row r="15" customFormat="false" ht="31.5" hidden="false" customHeight="true" outlineLevel="0" collapsed="false">
      <c r="B15" s="61" t="n">
        <v>1</v>
      </c>
      <c r="C15" s="62" t="s">
        <v>141</v>
      </c>
      <c r="D15" s="62" t="s">
        <v>142</v>
      </c>
      <c r="E15" s="62" t="s">
        <v>143</v>
      </c>
      <c r="F15" s="62" t="s">
        <v>144</v>
      </c>
      <c r="G15" s="62" t="s">
        <v>145</v>
      </c>
      <c r="H15" s="63" t="s">
        <v>101</v>
      </c>
      <c r="I15" s="62" t="s">
        <v>146</v>
      </c>
    </row>
    <row r="16" customFormat="false" ht="31.5" hidden="false" customHeight="true" outlineLevel="0" collapsed="false">
      <c r="B16" s="61" t="n">
        <v>2</v>
      </c>
      <c r="C16" s="62" t="s">
        <v>47</v>
      </c>
      <c r="D16" s="62" t="s">
        <v>147</v>
      </c>
      <c r="E16" s="62" t="s">
        <v>148</v>
      </c>
      <c r="F16" s="62" t="s">
        <v>149</v>
      </c>
      <c r="G16" s="62" t="s">
        <v>145</v>
      </c>
      <c r="H16" s="63" t="s">
        <v>101</v>
      </c>
      <c r="I16" s="62" t="s">
        <v>150</v>
      </c>
    </row>
    <row r="17" customFormat="false" ht="31.5" hidden="false" customHeight="true" outlineLevel="0" collapsed="false">
      <c r="B17" s="61" t="n">
        <v>3</v>
      </c>
      <c r="C17" s="62" t="s">
        <v>113</v>
      </c>
      <c r="D17" s="62" t="s">
        <v>151</v>
      </c>
      <c r="E17" s="62" t="s">
        <v>152</v>
      </c>
      <c r="F17" s="62" t="s">
        <v>153</v>
      </c>
      <c r="G17" s="62" t="s">
        <v>145</v>
      </c>
      <c r="H17" s="63" t="s">
        <v>101</v>
      </c>
      <c r="I17" s="62" t="s">
        <v>154</v>
      </c>
    </row>
    <row r="18" customFormat="false" ht="31.5" hidden="false" customHeight="true" outlineLevel="0" collapsed="false">
      <c r="B18" s="61" t="n">
        <v>4</v>
      </c>
      <c r="C18" s="62" t="s">
        <v>114</v>
      </c>
      <c r="D18" s="62" t="s">
        <v>155</v>
      </c>
      <c r="E18" s="62" t="s">
        <v>156</v>
      </c>
      <c r="F18" s="62" t="s">
        <v>157</v>
      </c>
      <c r="G18" s="62" t="s">
        <v>145</v>
      </c>
      <c r="H18" s="63" t="s">
        <v>101</v>
      </c>
      <c r="I18" s="62" t="s">
        <v>158</v>
      </c>
    </row>
    <row r="19" customFormat="false" ht="31.5" hidden="false" customHeight="true" outlineLevel="0" collapsed="false">
      <c r="B19" s="61" t="n">
        <v>5</v>
      </c>
      <c r="C19" s="62" t="s">
        <v>119</v>
      </c>
      <c r="D19" s="62" t="s">
        <v>159</v>
      </c>
      <c r="E19" s="62" t="s">
        <v>160</v>
      </c>
      <c r="F19" s="62" t="s">
        <v>161</v>
      </c>
      <c r="G19" s="62" t="s">
        <v>162</v>
      </c>
      <c r="H19" s="63" t="s">
        <v>101</v>
      </c>
      <c r="I19" s="62" t="s">
        <v>163</v>
      </c>
    </row>
    <row r="21" customFormat="false" ht="15" hidden="false" customHeight="false" outlineLevel="0" collapsed="false">
      <c r="B21" s="23" t="s">
        <v>164</v>
      </c>
      <c r="C21" s="60" t="s">
        <v>165</v>
      </c>
      <c r="D21" s="60"/>
      <c r="E21" s="60"/>
      <c r="F21" s="60"/>
      <c r="G21" s="60"/>
      <c r="H21" s="60"/>
      <c r="I21" s="60"/>
    </row>
    <row r="23" customFormat="false" ht="15" hidden="false" customHeight="false" outlineLevel="0" collapsed="false">
      <c r="B23" s="64" t="s">
        <v>166</v>
      </c>
    </row>
  </sheetData>
  <mergeCells count="11">
    <mergeCell ref="A1:I1"/>
    <mergeCell ref="A2:I2"/>
    <mergeCell ref="A4:I4"/>
    <mergeCell ref="A5:I5"/>
    <mergeCell ref="A6:I6"/>
    <mergeCell ref="A7:I7"/>
    <mergeCell ref="A8:I8"/>
    <mergeCell ref="A9:I9"/>
    <mergeCell ref="A10:I10"/>
    <mergeCell ref="C13:I13"/>
    <mergeCell ref="C21:I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2026-10-12T14:43:40Z</dcterms:created>
  <dc:creator>openpyxl</dc:creator>
  <dc:description/>
  <dc:language>en-US</dc:language>
  <cp:lastModifiedBy/>
  <dcterms:modified xsi:type="dcterms:W3CDTF">2026-10-12T14:43:40Z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